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O:\FA_FSE\Administration, ledelse og fælles mappe\Værktøjer og skabeloner\Budgetskabeloner\DK Public\DFF\"/>
    </mc:Choice>
  </mc:AlternateContent>
  <xr:revisionPtr revIDLastSave="0" documentId="13_ncr:1_{16E50619-F0EE-4591-BD63-C1044A7BDDC2}" xr6:coauthVersionLast="47" xr6:coauthVersionMax="47" xr10:uidLastSave="{00000000-0000-0000-0000-000000000000}"/>
  <bookViews>
    <workbookView xWindow="-120" yWindow="-120" windowWidth="29040" windowHeight="15840" xr2:uid="{00000000-000D-0000-FFFF-FFFF00000000}"/>
  </bookViews>
  <sheets>
    <sheet name="AU - template" sheetId="1" r:id="rId1"/>
    <sheet name="Lister" sheetId="2" state="hidden" r:id="rId2"/>
    <sheet name="Budget example - FP2" sheetId="3" r:id="rId3"/>
    <sheet name="For E-grant - example" sheetId="4" r:id="rId4"/>
    <sheet name="Useful budget justifications" sheetId="5" r:id="rId5"/>
  </sheets>
  <externalReferences>
    <externalReference r:id="rId6"/>
    <externalReference r:id="rId7"/>
  </externalReferences>
  <definedNames>
    <definedName name="AntalPost">COUNTIF([1]Budget!$A$26:'[1]Budget'!$A$40,"Postdoc")</definedName>
    <definedName name="FirstYear">2021</definedName>
    <definedName name="Monthsorhours">[2]Sheet1!$A$1:$A$2</definedName>
    <definedName name="ProjektSlut">[1]Budget!$C$7</definedName>
    <definedName name="ProjektStart">[1]Budget!$C$6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4" l="1"/>
  <c r="K53" i="4"/>
  <c r="J53" i="4"/>
  <c r="I53" i="4"/>
  <c r="H53" i="4"/>
  <c r="G53" i="4"/>
  <c r="F53" i="4"/>
  <c r="E53" i="4"/>
  <c r="D53" i="4"/>
  <c r="AL40" i="4"/>
  <c r="AL39" i="4"/>
  <c r="AL38" i="4"/>
  <c r="AL37" i="4"/>
  <c r="AL36" i="4"/>
  <c r="AL35" i="4"/>
  <c r="AL34" i="4"/>
  <c r="AL33" i="4"/>
  <c r="AL32" i="4"/>
  <c r="AL31" i="4"/>
  <c r="AL30" i="4"/>
  <c r="AL29" i="4"/>
  <c r="AL28" i="4"/>
  <c r="AL27" i="4"/>
  <c r="P25" i="4"/>
  <c r="N25" i="4"/>
  <c r="O15" i="3" l="1"/>
  <c r="O21" i="1"/>
  <c r="O20" i="1"/>
  <c r="O19" i="1"/>
  <c r="C26" i="1"/>
  <c r="D29" i="1"/>
  <c r="V28" i="1"/>
  <c r="U28" i="1"/>
  <c r="T28" i="1"/>
  <c r="S28" i="1"/>
  <c r="R28" i="1"/>
  <c r="Q28" i="1"/>
  <c r="P28" i="1"/>
  <c r="V27" i="1"/>
  <c r="U27" i="1"/>
  <c r="T27" i="1"/>
  <c r="S27" i="1"/>
  <c r="R27" i="1"/>
  <c r="Q27" i="1"/>
  <c r="P27" i="1"/>
  <c r="V26" i="1"/>
  <c r="U26" i="1"/>
  <c r="T26" i="1"/>
  <c r="S26" i="1"/>
  <c r="R26" i="1"/>
  <c r="Q26" i="1"/>
  <c r="P26" i="1"/>
  <c r="V25" i="1"/>
  <c r="U25" i="1"/>
  <c r="T25" i="1"/>
  <c r="S25" i="1"/>
  <c r="R25" i="1"/>
  <c r="Q25" i="1"/>
  <c r="P25" i="1"/>
  <c r="V24" i="1"/>
  <c r="U24" i="1"/>
  <c r="T24" i="1"/>
  <c r="S24" i="1"/>
  <c r="R24" i="1"/>
  <c r="Q24" i="1"/>
  <c r="P24" i="1"/>
  <c r="V23" i="1"/>
  <c r="U23" i="1"/>
  <c r="T23" i="1"/>
  <c r="S23" i="1"/>
  <c r="R23" i="1"/>
  <c r="Q23" i="1"/>
  <c r="P23" i="1"/>
  <c r="D24" i="1"/>
  <c r="E24" i="1"/>
  <c r="F24" i="1"/>
  <c r="G24" i="1"/>
  <c r="H24" i="1"/>
  <c r="I24" i="1"/>
  <c r="J24" i="1"/>
  <c r="F25" i="1"/>
  <c r="G25" i="1"/>
  <c r="H25" i="1"/>
  <c r="I25" i="1"/>
  <c r="J25" i="1"/>
  <c r="D26" i="1"/>
  <c r="E26" i="1"/>
  <c r="F26" i="1"/>
  <c r="G26" i="1"/>
  <c r="H26" i="1"/>
  <c r="I26" i="1"/>
  <c r="J26" i="1"/>
  <c r="D27" i="1"/>
  <c r="E27" i="1"/>
  <c r="F27" i="1"/>
  <c r="G27" i="1"/>
  <c r="H27" i="1"/>
  <c r="I27" i="1"/>
  <c r="J27" i="1"/>
  <c r="D28" i="1"/>
  <c r="E28" i="1"/>
  <c r="F28" i="1"/>
  <c r="G28" i="1"/>
  <c r="H28" i="1"/>
  <c r="I28" i="1"/>
  <c r="J28" i="1"/>
  <c r="J23" i="1"/>
  <c r="I23" i="1"/>
  <c r="I20" i="1"/>
  <c r="J20" i="1"/>
  <c r="I21" i="1"/>
  <c r="J21" i="1"/>
  <c r="J19" i="1"/>
  <c r="I19" i="1"/>
  <c r="H23" i="1"/>
  <c r="G23" i="1"/>
  <c r="F23" i="1"/>
  <c r="E23" i="1"/>
  <c r="D23" i="1"/>
  <c r="D25" i="1"/>
  <c r="W6" i="1"/>
  <c r="W11" i="1"/>
  <c r="W12" i="1"/>
  <c r="W13" i="1"/>
  <c r="K11" i="1"/>
  <c r="K12" i="1"/>
  <c r="K13" i="1"/>
  <c r="N24" i="1"/>
  <c r="N25" i="1"/>
  <c r="N26" i="1"/>
  <c r="B24" i="1"/>
  <c r="B25" i="1"/>
  <c r="B26" i="1"/>
  <c r="Q4" i="1"/>
  <c r="R4" i="1"/>
  <c r="S4" i="1"/>
  <c r="T4" i="1"/>
  <c r="U4" i="1"/>
  <c r="V4" i="1"/>
  <c r="P4" i="1"/>
  <c r="E25" i="1" l="1"/>
  <c r="K24" i="1"/>
  <c r="K25" i="1"/>
  <c r="K26" i="1"/>
  <c r="O14" i="3"/>
  <c r="O17" i="1"/>
  <c r="E13" i="3" l="1"/>
  <c r="E32" i="3" l="1"/>
  <c r="E37" i="3" s="1"/>
  <c r="F32" i="3"/>
  <c r="F37" i="3" s="1"/>
  <c r="G32" i="3"/>
  <c r="D32" i="3"/>
  <c r="O40" i="3"/>
  <c r="V38" i="3"/>
  <c r="U38" i="3"/>
  <c r="T38" i="3"/>
  <c r="S38" i="3"/>
  <c r="R38" i="3"/>
  <c r="Q38" i="3"/>
  <c r="P38" i="3"/>
  <c r="J38" i="3"/>
  <c r="I38" i="3"/>
  <c r="H38" i="3"/>
  <c r="G38" i="3"/>
  <c r="F38" i="3"/>
  <c r="E38" i="3"/>
  <c r="D38" i="3"/>
  <c r="V37" i="3"/>
  <c r="U37" i="3"/>
  <c r="T37" i="3"/>
  <c r="S37" i="3"/>
  <c r="R37" i="3"/>
  <c r="Q37" i="3"/>
  <c r="P37" i="3"/>
  <c r="J37" i="3"/>
  <c r="I37" i="3"/>
  <c r="H37" i="3"/>
  <c r="G37" i="3"/>
  <c r="W36" i="3"/>
  <c r="K36" i="3"/>
  <c r="W35" i="3"/>
  <c r="K35" i="3"/>
  <c r="W34" i="3"/>
  <c r="K34" i="3"/>
  <c r="W33" i="3"/>
  <c r="K33" i="3"/>
  <c r="W32" i="3"/>
  <c r="W31" i="3"/>
  <c r="K31" i="3"/>
  <c r="V30" i="3"/>
  <c r="U30" i="3"/>
  <c r="T30" i="3"/>
  <c r="S30" i="3"/>
  <c r="R30" i="3"/>
  <c r="Q30" i="3"/>
  <c r="P30" i="3"/>
  <c r="J30" i="3"/>
  <c r="I30" i="3"/>
  <c r="H30" i="3"/>
  <c r="G30" i="3"/>
  <c r="F30" i="3"/>
  <c r="E30" i="3"/>
  <c r="D30" i="3"/>
  <c r="V29" i="3"/>
  <c r="U29" i="3"/>
  <c r="T29" i="3"/>
  <c r="S29" i="3"/>
  <c r="R29" i="3"/>
  <c r="Q29" i="3"/>
  <c r="P29" i="3"/>
  <c r="J29" i="3"/>
  <c r="I29" i="3"/>
  <c r="H29" i="3"/>
  <c r="G29" i="3"/>
  <c r="F29" i="3"/>
  <c r="E29" i="3"/>
  <c r="D29" i="3"/>
  <c r="W28" i="3"/>
  <c r="K28" i="3"/>
  <c r="W27" i="3"/>
  <c r="K27" i="3"/>
  <c r="W26" i="3"/>
  <c r="K26" i="3"/>
  <c r="O23" i="3"/>
  <c r="Q21" i="3" s="1"/>
  <c r="D23" i="3"/>
  <c r="N22" i="3"/>
  <c r="J22" i="3"/>
  <c r="I22" i="3"/>
  <c r="H22" i="3"/>
  <c r="G22" i="3"/>
  <c r="F22" i="3"/>
  <c r="E22" i="3"/>
  <c r="D22" i="3"/>
  <c r="B22" i="3"/>
  <c r="N21" i="3"/>
  <c r="J21" i="3"/>
  <c r="I21" i="3"/>
  <c r="H21" i="3"/>
  <c r="G21" i="3"/>
  <c r="F21" i="3"/>
  <c r="E21" i="3"/>
  <c r="D21" i="3"/>
  <c r="B21" i="3"/>
  <c r="T20" i="3"/>
  <c r="N20" i="3"/>
  <c r="J20" i="3"/>
  <c r="I20" i="3"/>
  <c r="H20" i="3"/>
  <c r="G20" i="3"/>
  <c r="F20" i="3"/>
  <c r="E20" i="3"/>
  <c r="D20" i="3"/>
  <c r="B20" i="3"/>
  <c r="V19" i="3"/>
  <c r="N19" i="3"/>
  <c r="J19" i="3"/>
  <c r="I19" i="3"/>
  <c r="H19" i="3"/>
  <c r="G19" i="3"/>
  <c r="F19" i="3"/>
  <c r="E19" i="3"/>
  <c r="D19" i="3"/>
  <c r="B19" i="3"/>
  <c r="N18" i="3"/>
  <c r="J18" i="3"/>
  <c r="H18" i="3"/>
  <c r="G18" i="3"/>
  <c r="F18" i="3"/>
  <c r="E18" i="3"/>
  <c r="D18" i="3"/>
  <c r="I18" i="3"/>
  <c r="B18" i="3"/>
  <c r="S17" i="3"/>
  <c r="N17" i="3"/>
  <c r="J17" i="3"/>
  <c r="I17" i="3"/>
  <c r="H17" i="3"/>
  <c r="G17" i="3"/>
  <c r="F17" i="3"/>
  <c r="E17" i="3"/>
  <c r="D17" i="3"/>
  <c r="B17" i="3"/>
  <c r="V16" i="3"/>
  <c r="N16" i="3"/>
  <c r="J16" i="3"/>
  <c r="I16" i="3"/>
  <c r="H16" i="3"/>
  <c r="G16" i="3"/>
  <c r="F16" i="3"/>
  <c r="E16" i="3"/>
  <c r="D16" i="3"/>
  <c r="B16" i="3"/>
  <c r="N15" i="3"/>
  <c r="J15" i="3"/>
  <c r="I15" i="3"/>
  <c r="H15" i="3"/>
  <c r="G15" i="3"/>
  <c r="F15" i="3"/>
  <c r="E15" i="3"/>
  <c r="D15" i="3"/>
  <c r="B15" i="3"/>
  <c r="V14" i="3"/>
  <c r="V25" i="3" s="1"/>
  <c r="U14" i="3"/>
  <c r="U25" i="3" s="1"/>
  <c r="T14" i="3"/>
  <c r="T25" i="3" s="1"/>
  <c r="S14" i="3"/>
  <c r="S25" i="3" s="1"/>
  <c r="R14" i="3"/>
  <c r="R25" i="3" s="1"/>
  <c r="Q14" i="3"/>
  <c r="Q25" i="3" s="1"/>
  <c r="P14" i="3"/>
  <c r="P25" i="3" s="1"/>
  <c r="J14" i="3"/>
  <c r="J25" i="3" s="1"/>
  <c r="I14" i="3"/>
  <c r="I25" i="3" s="1"/>
  <c r="H14" i="3"/>
  <c r="H25" i="3" s="1"/>
  <c r="G14" i="3"/>
  <c r="G25" i="3" s="1"/>
  <c r="F14" i="3"/>
  <c r="F25" i="3" s="1"/>
  <c r="E14" i="3"/>
  <c r="E25" i="3" s="1"/>
  <c r="D14" i="3"/>
  <c r="D25" i="3" s="1"/>
  <c r="V13" i="3"/>
  <c r="U13" i="3"/>
  <c r="T13" i="3"/>
  <c r="S13" i="3"/>
  <c r="R13" i="3"/>
  <c r="Q13" i="3"/>
  <c r="P13" i="3"/>
  <c r="N13" i="3"/>
  <c r="J13" i="3"/>
  <c r="H13" i="3"/>
  <c r="G13" i="3"/>
  <c r="F13" i="3"/>
  <c r="D13" i="3"/>
  <c r="B13" i="3"/>
  <c r="W12" i="3"/>
  <c r="K12" i="3"/>
  <c r="W11" i="3"/>
  <c r="K11" i="3"/>
  <c r="W10" i="3"/>
  <c r="K10" i="3"/>
  <c r="W9" i="3"/>
  <c r="K9" i="3"/>
  <c r="W8" i="3"/>
  <c r="K8" i="3"/>
  <c r="W7" i="3"/>
  <c r="K7" i="3"/>
  <c r="W6" i="3"/>
  <c r="K6" i="3"/>
  <c r="W5" i="3"/>
  <c r="K5" i="3"/>
  <c r="I24" i="3" l="1"/>
  <c r="I39" i="3" s="1"/>
  <c r="I40" i="3" s="1"/>
  <c r="I41" i="3" s="1"/>
  <c r="K22" i="3"/>
  <c r="P22" i="3"/>
  <c r="W29" i="3"/>
  <c r="W37" i="3"/>
  <c r="K19" i="3"/>
  <c r="T17" i="3"/>
  <c r="U20" i="3"/>
  <c r="P15" i="3"/>
  <c r="K21" i="3"/>
  <c r="R21" i="3"/>
  <c r="Q18" i="3"/>
  <c r="S21" i="3"/>
  <c r="P18" i="3"/>
  <c r="U16" i="3"/>
  <c r="W13" i="3"/>
  <c r="K32" i="3"/>
  <c r="D37" i="3"/>
  <c r="K37" i="3" s="1"/>
  <c r="K29" i="3"/>
  <c r="K18" i="3"/>
  <c r="H24" i="3"/>
  <c r="H39" i="3" s="1"/>
  <c r="H40" i="3" s="1"/>
  <c r="K17" i="3"/>
  <c r="F24" i="3"/>
  <c r="F39" i="3" s="1"/>
  <c r="F40" i="3" s="1"/>
  <c r="F41" i="3" s="1"/>
  <c r="E24" i="3"/>
  <c r="E39" i="3" s="1"/>
  <c r="E40" i="3" s="1"/>
  <c r="E41" i="3" s="1"/>
  <c r="K20" i="3"/>
  <c r="D43" i="3" s="1"/>
  <c r="K16" i="3"/>
  <c r="K13" i="3"/>
  <c r="G24" i="3"/>
  <c r="G39" i="3" s="1"/>
  <c r="G40" i="3" s="1"/>
  <c r="G41" i="3" s="1"/>
  <c r="K15" i="3"/>
  <c r="J24" i="3"/>
  <c r="J39" i="3" s="1"/>
  <c r="T21" i="3"/>
  <c r="D24" i="3"/>
  <c r="R15" i="3"/>
  <c r="P16" i="3"/>
  <c r="V17" i="3"/>
  <c r="S18" i="3"/>
  <c r="Q19" i="3"/>
  <c r="U21" i="3"/>
  <c r="S22" i="3"/>
  <c r="S15" i="3"/>
  <c r="Q16" i="3"/>
  <c r="T18" i="3"/>
  <c r="R19" i="3"/>
  <c r="P20" i="3"/>
  <c r="V21" i="3"/>
  <c r="T22" i="3"/>
  <c r="T15" i="3"/>
  <c r="R16" i="3"/>
  <c r="U18" i="3"/>
  <c r="S19" i="3"/>
  <c r="Q20" i="3"/>
  <c r="U22" i="3"/>
  <c r="U17" i="3"/>
  <c r="R18" i="3"/>
  <c r="W18" i="3" s="1"/>
  <c r="P19" i="3"/>
  <c r="V20" i="3"/>
  <c r="P17" i="3"/>
  <c r="U15" i="3"/>
  <c r="S16" i="3"/>
  <c r="Q17" i="3"/>
  <c r="V18" i="3"/>
  <c r="T19" i="3"/>
  <c r="R20" i="3"/>
  <c r="P21" i="3"/>
  <c r="V22" i="3"/>
  <c r="Q22" i="3"/>
  <c r="Q15" i="3"/>
  <c r="R22" i="3"/>
  <c r="V15" i="3"/>
  <c r="T16" i="3"/>
  <c r="R17" i="3"/>
  <c r="U19" i="3"/>
  <c r="S20" i="3"/>
  <c r="W22" i="3" l="1"/>
  <c r="W21" i="3"/>
  <c r="W16" i="3"/>
  <c r="U24" i="3"/>
  <c r="U39" i="3" s="1"/>
  <c r="U40" i="3" s="1"/>
  <c r="U41" i="3" s="1"/>
  <c r="W17" i="3"/>
  <c r="R24" i="3"/>
  <c r="R39" i="3" s="1"/>
  <c r="H41" i="3"/>
  <c r="D39" i="3"/>
  <c r="K24" i="3"/>
  <c r="W19" i="3"/>
  <c r="T24" i="3"/>
  <c r="T39" i="3" s="1"/>
  <c r="S24" i="3"/>
  <c r="S39" i="3" s="1"/>
  <c r="J40" i="3"/>
  <c r="J41" i="3" s="1"/>
  <c r="V24" i="3"/>
  <c r="V39" i="3" s="1"/>
  <c r="W20" i="3"/>
  <c r="P24" i="3"/>
  <c r="W15" i="3"/>
  <c r="Q24" i="3"/>
  <c r="Q39" i="3" s="1"/>
  <c r="R40" i="3" l="1"/>
  <c r="R41" i="3" s="1"/>
  <c r="Q40" i="3"/>
  <c r="Q41" i="3" s="1"/>
  <c r="W24" i="3"/>
  <c r="P39" i="3"/>
  <c r="T40" i="3"/>
  <c r="T41" i="3" s="1"/>
  <c r="S40" i="3"/>
  <c r="S41" i="3" s="1"/>
  <c r="D40" i="3"/>
  <c r="K40" i="3" s="1"/>
  <c r="K39" i="3"/>
  <c r="I43" i="3" s="1"/>
  <c r="V40" i="3"/>
  <c r="V41" i="3" s="1"/>
  <c r="D41" i="3" l="1"/>
  <c r="K41" i="3" s="1"/>
  <c r="P40" i="3"/>
  <c r="W40" i="3" s="1"/>
  <c r="W39" i="3"/>
  <c r="P41" i="3" l="1"/>
  <c r="W41" i="3" s="1"/>
  <c r="W39" i="1" l="1"/>
  <c r="K39" i="1"/>
  <c r="O29" i="1" l="1"/>
  <c r="T44" i="1"/>
  <c r="T43" i="1"/>
  <c r="T36" i="1"/>
  <c r="T35" i="1"/>
  <c r="T17" i="1"/>
  <c r="T31" i="1" s="1"/>
  <c r="T16" i="1"/>
  <c r="I44" i="1"/>
  <c r="I43" i="1"/>
  <c r="I36" i="1"/>
  <c r="I35" i="1"/>
  <c r="I17" i="1"/>
  <c r="I31" i="1" s="1"/>
  <c r="V35" i="1"/>
  <c r="V43" i="1"/>
  <c r="O46" i="1"/>
  <c r="H19" i="1"/>
  <c r="H20" i="1"/>
  <c r="H21" i="1"/>
  <c r="G19" i="1"/>
  <c r="G20" i="1"/>
  <c r="G21" i="1"/>
  <c r="F19" i="1"/>
  <c r="F20" i="1"/>
  <c r="F21" i="1"/>
  <c r="E19" i="1"/>
  <c r="E20" i="1"/>
  <c r="E21" i="1"/>
  <c r="D19" i="1"/>
  <c r="D20" i="1"/>
  <c r="D21" i="1"/>
  <c r="Q35" i="1"/>
  <c r="Q43" i="1"/>
  <c r="R35" i="1"/>
  <c r="R43" i="1"/>
  <c r="S35" i="1"/>
  <c r="S43" i="1"/>
  <c r="U35" i="1"/>
  <c r="U43" i="1"/>
  <c r="P35" i="1"/>
  <c r="P43" i="1"/>
  <c r="E35" i="1"/>
  <c r="E43" i="1"/>
  <c r="F35" i="1"/>
  <c r="F43" i="1"/>
  <c r="G35" i="1"/>
  <c r="G43" i="1"/>
  <c r="H35" i="1"/>
  <c r="H43" i="1"/>
  <c r="J35" i="1"/>
  <c r="J43" i="1"/>
  <c r="D35" i="1"/>
  <c r="D43" i="1"/>
  <c r="V44" i="1"/>
  <c r="U44" i="1"/>
  <c r="S44" i="1"/>
  <c r="R44" i="1"/>
  <c r="Q44" i="1"/>
  <c r="P44" i="1"/>
  <c r="J44" i="1"/>
  <c r="H44" i="1"/>
  <c r="G44" i="1"/>
  <c r="F44" i="1"/>
  <c r="E44" i="1"/>
  <c r="D44" i="1"/>
  <c r="W42" i="1"/>
  <c r="K42" i="1"/>
  <c r="W41" i="1"/>
  <c r="K41" i="1"/>
  <c r="W40" i="1"/>
  <c r="K40" i="1"/>
  <c r="W38" i="1"/>
  <c r="K38" i="1"/>
  <c r="W37" i="1"/>
  <c r="K37" i="1"/>
  <c r="V36" i="1"/>
  <c r="U36" i="1"/>
  <c r="S36" i="1"/>
  <c r="R36" i="1"/>
  <c r="Q36" i="1"/>
  <c r="P36" i="1"/>
  <c r="J36" i="1"/>
  <c r="H36" i="1"/>
  <c r="G36" i="1"/>
  <c r="F36" i="1"/>
  <c r="E36" i="1"/>
  <c r="D36" i="1"/>
  <c r="W34" i="1"/>
  <c r="K34" i="1"/>
  <c r="W33" i="1"/>
  <c r="K33" i="1"/>
  <c r="W32" i="1"/>
  <c r="K32" i="1"/>
  <c r="N28" i="1"/>
  <c r="B28" i="1"/>
  <c r="N27" i="1"/>
  <c r="B27" i="1"/>
  <c r="N23" i="1"/>
  <c r="B23" i="1"/>
  <c r="N21" i="1"/>
  <c r="B21" i="1"/>
  <c r="N20" i="1"/>
  <c r="B20" i="1"/>
  <c r="N19" i="1"/>
  <c r="B19" i="1"/>
  <c r="V17" i="1"/>
  <c r="V31" i="1" s="1"/>
  <c r="U17" i="1"/>
  <c r="U31" i="1" s="1"/>
  <c r="S17" i="1"/>
  <c r="S31" i="1" s="1"/>
  <c r="R17" i="1"/>
  <c r="R31" i="1" s="1"/>
  <c r="Q17" i="1"/>
  <c r="Q31" i="1" s="1"/>
  <c r="P17" i="1"/>
  <c r="P31" i="1" s="1"/>
  <c r="J17" i="1"/>
  <c r="J31" i="1" s="1"/>
  <c r="H17" i="1"/>
  <c r="H31" i="1" s="1"/>
  <c r="G17" i="1"/>
  <c r="G31" i="1" s="1"/>
  <c r="F17" i="1"/>
  <c r="F31" i="1" s="1"/>
  <c r="E17" i="1"/>
  <c r="E31" i="1" s="1"/>
  <c r="D17" i="1"/>
  <c r="D31" i="1" s="1"/>
  <c r="V16" i="1"/>
  <c r="U16" i="1"/>
  <c r="S16" i="1"/>
  <c r="R16" i="1"/>
  <c r="Q16" i="1"/>
  <c r="P16" i="1"/>
  <c r="N16" i="1"/>
  <c r="J16" i="1"/>
  <c r="H16" i="1"/>
  <c r="G16" i="1"/>
  <c r="F16" i="1"/>
  <c r="E16" i="1"/>
  <c r="D16" i="1"/>
  <c r="B16" i="1"/>
  <c r="W15" i="1"/>
  <c r="K15" i="1"/>
  <c r="W14" i="1"/>
  <c r="K14" i="1"/>
  <c r="W10" i="1"/>
  <c r="K10" i="1"/>
  <c r="W9" i="1"/>
  <c r="W8" i="1"/>
  <c r="K8" i="1"/>
  <c r="W7" i="1"/>
  <c r="K7" i="1"/>
  <c r="K6" i="1"/>
  <c r="Q20" i="1"/>
  <c r="R20" i="1"/>
  <c r="P21" i="1"/>
  <c r="Q21" i="1"/>
  <c r="R19" i="1"/>
  <c r="S19" i="1"/>
  <c r="U20" i="1" l="1"/>
  <c r="V20" i="1"/>
  <c r="U21" i="1"/>
  <c r="V21" i="1"/>
  <c r="V19" i="1"/>
  <c r="U19" i="1"/>
  <c r="S20" i="1"/>
  <c r="P19" i="1"/>
  <c r="R21" i="1"/>
  <c r="K20" i="1"/>
  <c r="W43" i="1"/>
  <c r="K43" i="1"/>
  <c r="K21" i="1"/>
  <c r="K28" i="1"/>
  <c r="F30" i="1"/>
  <c r="F45" i="1" s="1"/>
  <c r="F46" i="1" s="1"/>
  <c r="F47" i="1" s="1"/>
  <c r="J30" i="1"/>
  <c r="J45" i="1" s="1"/>
  <c r="J46" i="1" s="1"/>
  <c r="J47" i="1" s="1"/>
  <c r="K16" i="1"/>
  <c r="K35" i="1"/>
  <c r="K27" i="1"/>
  <c r="W35" i="1"/>
  <c r="W16" i="1"/>
  <c r="G30" i="1"/>
  <c r="G45" i="1" s="1"/>
  <c r="G46" i="1" s="1"/>
  <c r="G47" i="1" s="1"/>
  <c r="H30" i="1"/>
  <c r="H45" i="1" s="1"/>
  <c r="H46" i="1" s="1"/>
  <c r="H47" i="1" s="1"/>
  <c r="D30" i="1"/>
  <c r="D45" i="1" s="1"/>
  <c r="Q19" i="1"/>
  <c r="E30" i="1"/>
  <c r="E45" i="1" s="1"/>
  <c r="E46" i="1" s="1"/>
  <c r="P20" i="1"/>
  <c r="T20" i="1"/>
  <c r="T21" i="1"/>
  <c r="S21" i="1"/>
  <c r="K19" i="1"/>
  <c r="T19" i="1"/>
  <c r="I30" i="1"/>
  <c r="I45" i="1" s="1"/>
  <c r="I46" i="1" s="1"/>
  <c r="I47" i="1" s="1"/>
  <c r="K23" i="1"/>
  <c r="W25" i="1" l="1"/>
  <c r="W26" i="1"/>
  <c r="W24" i="1"/>
  <c r="K45" i="1"/>
  <c r="I49" i="1" s="1"/>
  <c r="W20" i="1"/>
  <c r="W28" i="1"/>
  <c r="Q30" i="1"/>
  <c r="Q45" i="1" s="1"/>
  <c r="Q46" i="1" s="1"/>
  <c r="Q47" i="1" s="1"/>
  <c r="W23" i="1"/>
  <c r="W21" i="1"/>
  <c r="R30" i="1"/>
  <c r="R45" i="1" s="1"/>
  <c r="R46" i="1" s="1"/>
  <c r="R47" i="1" s="1"/>
  <c r="U30" i="1"/>
  <c r="U45" i="1" s="1"/>
  <c r="U46" i="1" s="1"/>
  <c r="U47" i="1" s="1"/>
  <c r="W19" i="1"/>
  <c r="S30" i="1"/>
  <c r="S45" i="1" s="1"/>
  <c r="S46" i="1" s="1"/>
  <c r="S47" i="1" s="1"/>
  <c r="T30" i="1"/>
  <c r="T45" i="1" s="1"/>
  <c r="T46" i="1" s="1"/>
  <c r="T47" i="1" s="1"/>
  <c r="K30" i="1"/>
  <c r="V30" i="1"/>
  <c r="V45" i="1" s="1"/>
  <c r="V46" i="1" s="1"/>
  <c r="V47" i="1" s="1"/>
  <c r="E47" i="1"/>
  <c r="W27" i="1"/>
  <c r="P30" i="1"/>
  <c r="D46" i="1"/>
  <c r="K46" i="1" s="1"/>
  <c r="P45" i="1" l="1"/>
  <c r="W30" i="1"/>
  <c r="D47" i="1"/>
  <c r="K47" i="1" s="1"/>
  <c r="W45" i="1" l="1"/>
  <c r="P46" i="1"/>
  <c r="W46" i="1" s="1"/>
  <c r="P47" i="1" l="1"/>
  <c r="W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26" authorId="0" shapeId="0" xr:uid="{50AE932F-7EA4-4D99-B4D7-DEB98F3C5BCB}">
      <text>
        <r>
          <rPr>
            <b/>
            <sz val="9"/>
            <color indexed="81"/>
            <rFont val="Tahoma"/>
            <charset val="1"/>
          </rPr>
          <t>Mikkel Bjerg Kongsbak:</t>
        </r>
        <r>
          <rPr>
            <sz val="9"/>
            <color indexed="81"/>
            <rFont val="Tahoma"/>
            <charset val="1"/>
          </rPr>
          <t xml:space="preserve">
Assuming 45 hours pr. month</t>
        </r>
      </text>
    </comment>
    <comment ref="K45" authorId="0" shapeId="0" xr:uid="{00000000-0006-0000-0000-000002000000}">
      <text>
        <r>
          <rPr>
            <b/>
            <sz val="9"/>
            <color indexed="81"/>
            <rFont val="Tahoma"/>
            <family val="2"/>
          </rPr>
          <t>Mikkel Bjerg Kongsbak:</t>
        </r>
        <r>
          <rPr>
            <sz val="9"/>
            <color indexed="81"/>
            <rFont val="Tahoma"/>
            <family val="2"/>
          </rPr>
          <t xml:space="preserve">
Will turn red if maximum funding is exceeded</t>
        </r>
      </text>
    </comment>
    <comment ref="K47" authorId="0" shapeId="0" xr:uid="{00000000-0006-0000-0000-000003000000}">
      <text>
        <r>
          <rPr>
            <b/>
            <sz val="9"/>
            <color indexed="81"/>
            <rFont val="Tahoma"/>
            <charset val="1"/>
          </rPr>
          <t>Mikkel Bjerg Kongsbak:</t>
        </r>
        <r>
          <rPr>
            <sz val="9"/>
            <color indexed="81"/>
            <rFont val="Tahoma"/>
            <charset val="1"/>
          </rPr>
          <t xml:space="preserve">
This figure is transferred to the document 'budget confirmation'.</t>
        </r>
      </text>
    </comment>
  </commentList>
</comments>
</file>

<file path=xl/sharedStrings.xml><?xml version="1.0" encoding="utf-8"?>
<sst xmlns="http://schemas.openxmlformats.org/spreadsheetml/2006/main" count="562" uniqueCount="175">
  <si>
    <t>i</t>
  </si>
  <si>
    <t>Personnel - man months</t>
  </si>
  <si>
    <t>Total</t>
  </si>
  <si>
    <t>Salaries in DKK</t>
  </si>
  <si>
    <t>Total (DKK)</t>
  </si>
  <si>
    <t>Yearly increase</t>
  </si>
  <si>
    <t>Total Salaries</t>
  </si>
  <si>
    <t>ii</t>
  </si>
  <si>
    <t>Equipment</t>
  </si>
  <si>
    <t>Total Equipment</t>
  </si>
  <si>
    <t>iii</t>
  </si>
  <si>
    <t>Consumables</t>
  </si>
  <si>
    <t>Total Consumables</t>
  </si>
  <si>
    <t>TOTAL</t>
  </si>
  <si>
    <t>Subtotal (i + ii + iii)</t>
  </si>
  <si>
    <t>Overhead</t>
  </si>
  <si>
    <t>Total Budget</t>
  </si>
  <si>
    <t>in %</t>
  </si>
  <si>
    <t>Average AU salaries:</t>
  </si>
  <si>
    <t>Postdoc NN</t>
  </si>
  <si>
    <t>PhD NN</t>
  </si>
  <si>
    <t>Lab. Technician</t>
  </si>
  <si>
    <t>Prof.</t>
  </si>
  <si>
    <t>Associate Prof.</t>
  </si>
  <si>
    <t>Senior Researcher</t>
  </si>
  <si>
    <t>IMPORTANT POINTS</t>
  </si>
  <si>
    <t>Research Project 1:</t>
  </si>
  <si>
    <t xml:space="preserve"> - Duration: 3 years (4 years possible, if PhD is included)</t>
  </si>
  <si>
    <t>Research Project 2:</t>
  </si>
  <si>
    <t xml:space="preserve"> - Funding: 2 - 4.3 mio. DKK (excl. OH)</t>
  </si>
  <si>
    <t xml:space="preserve"> - Duration: 4½ years</t>
  </si>
  <si>
    <t>Department fixed costs ('inddækning)</t>
  </si>
  <si>
    <t xml:space="preserve"> - Funding: Up to 2 mio. DKK (excl. OH)</t>
  </si>
  <si>
    <t>DFF Financing</t>
  </si>
  <si>
    <t>Co-financing</t>
  </si>
  <si>
    <t>(choose yearly extrapolation from the drop down menu)</t>
  </si>
  <si>
    <r>
      <rPr>
        <b/>
        <sz val="24"/>
        <color rgb="FF014A69"/>
        <rFont val="Calibri"/>
        <family val="2"/>
        <scheme val="minor"/>
      </rPr>
      <t>Budget</t>
    </r>
    <r>
      <rPr>
        <sz val="10"/>
        <color rgb="FF014A69"/>
        <rFont val="Calibri"/>
        <family val="2"/>
        <scheme val="minor"/>
      </rPr>
      <t xml:space="preserve"> </t>
    </r>
  </si>
  <si>
    <t>Independent Research Fund Denmark</t>
  </si>
  <si>
    <r>
      <t xml:space="preserve">Instrument </t>
    </r>
    <r>
      <rPr>
        <b/>
        <sz val="10"/>
        <color rgb="FFFF5050"/>
        <rFont val="Calibri"/>
        <family val="2"/>
        <scheme val="minor"/>
      </rPr>
      <t xml:space="preserve">*
</t>
    </r>
    <r>
      <rPr>
        <sz val="10"/>
        <color rgb="FFFF5050"/>
        <rFont val="Calibri"/>
        <family val="2"/>
        <scheme val="minor"/>
      </rPr>
      <t>(select from the dropdown menu)</t>
    </r>
  </si>
  <si>
    <r>
      <t>Project title</t>
    </r>
    <r>
      <rPr>
        <b/>
        <sz val="10"/>
        <color rgb="FFFF5050"/>
        <rFont val="Calibri"/>
        <family val="2"/>
        <scheme val="minor"/>
      </rPr>
      <t xml:space="preserve"> *</t>
    </r>
  </si>
  <si>
    <t>Please do not copy and paste information, e.g. from one cell to another in the spreadsheet,</t>
  </si>
  <si>
    <r>
      <t xml:space="preserve">Applicant </t>
    </r>
    <r>
      <rPr>
        <b/>
        <sz val="10"/>
        <color rgb="FFFF5050"/>
        <rFont val="Calibri"/>
        <family val="2"/>
        <scheme val="minor"/>
      </rPr>
      <t>*</t>
    </r>
  </si>
  <si>
    <r>
      <rPr>
        <b/>
        <sz val="10"/>
        <color theme="1"/>
        <rFont val="Calibri"/>
        <family val="2"/>
        <scheme val="minor"/>
      </rPr>
      <t>First name</t>
    </r>
    <r>
      <rPr>
        <b/>
        <sz val="10"/>
        <color rgb="FFFF5050"/>
        <rFont val="Calibri"/>
        <family val="2"/>
        <scheme val="minor"/>
      </rPr>
      <t xml:space="preserve"> *</t>
    </r>
  </si>
  <si>
    <r>
      <t xml:space="preserve">Surname </t>
    </r>
    <r>
      <rPr>
        <b/>
        <sz val="10"/>
        <color rgb="FFFF5050"/>
        <rFont val="Calibri"/>
        <family val="2"/>
        <scheme val="minor"/>
      </rPr>
      <t>*</t>
    </r>
  </si>
  <si>
    <t>as this will result in problems when uploading the budget to e-grant.</t>
  </si>
  <si>
    <r>
      <t xml:space="preserve">Project start date: (dd-mm-yy) </t>
    </r>
    <r>
      <rPr>
        <b/>
        <sz val="10"/>
        <color rgb="FFFF5050"/>
        <rFont val="Calibri"/>
        <family val="2"/>
        <scheme val="minor"/>
      </rPr>
      <t>*</t>
    </r>
  </si>
  <si>
    <r>
      <t xml:space="preserve">Project end date: (dd-mm-yy) </t>
    </r>
    <r>
      <rPr>
        <b/>
        <sz val="10"/>
        <color rgb="FFFF5050"/>
        <rFont val="Calibri"/>
        <family val="2"/>
        <scheme val="minor"/>
      </rPr>
      <t>*</t>
    </r>
  </si>
  <si>
    <t>Duration in months (rounded off)</t>
  </si>
  <si>
    <t/>
  </si>
  <si>
    <t>See the call text for maximum project duration</t>
  </si>
  <si>
    <r>
      <t xml:space="preserve"> 
</t>
    </r>
    <r>
      <rPr>
        <b/>
        <sz val="12"/>
        <color rgb="FF595959"/>
        <rFont val="Calibri"/>
        <family val="2"/>
        <scheme val="minor"/>
      </rPr>
      <t>Instructions related to the following list of institutions involved in the project:</t>
    </r>
  </si>
  <si>
    <t>Administrator</t>
  </si>
  <si>
    <t>Institution 2</t>
  </si>
  <si>
    <t>Institution 3</t>
  </si>
  <si>
    <t>Institution 4</t>
  </si>
  <si>
    <t>Institution 5</t>
  </si>
  <si>
    <t>Institution 6</t>
  </si>
  <si>
    <t>Institution 7</t>
  </si>
  <si>
    <t>Institution 8</t>
  </si>
  <si>
    <t>Institution 9</t>
  </si>
  <si>
    <t>Institution 10</t>
  </si>
  <si>
    <t>Institution 11</t>
  </si>
  <si>
    <r>
      <t>Institution name</t>
    </r>
    <r>
      <rPr>
        <b/>
        <sz val="10"/>
        <color rgb="FFFF5050"/>
        <rFont val="Calibri"/>
        <family val="2"/>
        <scheme val="minor"/>
      </rPr>
      <t xml:space="preserve"> * </t>
    </r>
    <r>
      <rPr>
        <sz val="10"/>
        <color rgb="FF595959"/>
        <rFont val="Calibri"/>
        <family val="2"/>
        <scheme val="minor"/>
      </rPr>
      <t>(</t>
    </r>
    <r>
      <rPr>
        <sz val="10"/>
        <color rgb="FFFF0000"/>
        <rFont val="Calibri"/>
        <family val="2"/>
        <scheme val="minor"/>
      </rPr>
      <t>select from the dropdown menu</t>
    </r>
    <r>
      <rPr>
        <sz val="10"/>
        <color rgb="FF595959"/>
        <rFont val="Calibri"/>
        <family val="2"/>
        <scheme val="minor"/>
      </rPr>
      <t>.  If the institution is not on the menu, fill in information about the institution name, address, etc.)</t>
    </r>
  </si>
  <si>
    <r>
      <t xml:space="preserve">Institution type </t>
    </r>
    <r>
      <rPr>
        <b/>
        <sz val="10"/>
        <color rgb="FFFF5050"/>
        <rFont val="Calibri"/>
        <family val="2"/>
        <scheme val="minor"/>
      </rPr>
      <t>*</t>
    </r>
    <r>
      <rPr>
        <b/>
        <sz val="10"/>
        <color rgb="FFFF0000"/>
        <rFont val="Calibri"/>
        <family val="2"/>
        <scheme val="minor"/>
      </rPr>
      <t xml:space="preserve">
</t>
    </r>
    <r>
      <rPr>
        <sz val="10"/>
        <color rgb="FFFF5050"/>
        <rFont val="Calibri"/>
        <family val="2"/>
        <scheme val="minor"/>
      </rPr>
      <t>(select from the dropdown menu)</t>
    </r>
  </si>
  <si>
    <t>Name of department, if relevant</t>
  </si>
  <si>
    <r>
      <t xml:space="preserve">Overhead percentage </t>
    </r>
    <r>
      <rPr>
        <b/>
        <sz val="10"/>
        <color rgb="FFFF5050"/>
        <rFont val="Calibri"/>
        <family val="2"/>
        <scheme val="minor"/>
      </rPr>
      <t>*</t>
    </r>
    <r>
      <rPr>
        <sz val="10"/>
        <color rgb="FFFF5050"/>
        <rFont val="Calibri"/>
        <family val="2"/>
        <scheme val="minor"/>
      </rPr>
      <t xml:space="preserve"> </t>
    </r>
    <r>
      <rPr>
        <sz val="10"/>
        <color rgb="FFFF0000"/>
        <rFont val="Calibri"/>
        <family val="2"/>
        <scheme val="minor"/>
      </rPr>
      <t xml:space="preserve">
</t>
    </r>
    <r>
      <rPr>
        <sz val="10"/>
        <color rgb="FFFF5050"/>
        <rFont val="Calibri"/>
        <family val="2"/>
        <scheme val="minor"/>
      </rPr>
      <t>(select from the dropdown menu)</t>
    </r>
  </si>
  <si>
    <r>
      <rPr>
        <b/>
        <sz val="10"/>
        <rFont val="Calibri"/>
        <family val="2"/>
        <scheme val="minor"/>
      </rPr>
      <t xml:space="preserve">CVR no. </t>
    </r>
    <r>
      <rPr>
        <sz val="10"/>
        <rFont val="Calibri"/>
        <family val="2"/>
        <scheme val="minor"/>
      </rPr>
      <t>(required for Danish institutions, please find the no. at datacvr.virk.dk)</t>
    </r>
  </si>
  <si>
    <r>
      <rPr>
        <b/>
        <sz val="10"/>
        <rFont val="Calibri"/>
        <family val="2"/>
        <scheme val="minor"/>
      </rPr>
      <t xml:space="preserve">P no. </t>
    </r>
    <r>
      <rPr>
        <sz val="10"/>
        <rFont val="Calibri"/>
        <family val="2"/>
        <scheme val="minor"/>
      </rPr>
      <t xml:space="preserve">(for use with Danish institutions, optional; also available at datacvr.virk.dk) </t>
    </r>
  </si>
  <si>
    <r>
      <t>Address line 1</t>
    </r>
    <r>
      <rPr>
        <b/>
        <sz val="10"/>
        <color rgb="FFFF0000"/>
        <rFont val="Calibri"/>
        <family val="2"/>
        <scheme val="minor"/>
      </rPr>
      <t xml:space="preserve"> </t>
    </r>
    <r>
      <rPr>
        <b/>
        <sz val="10"/>
        <color rgb="FFFF5050"/>
        <rFont val="Calibri"/>
        <family val="2"/>
        <scheme val="minor"/>
      </rPr>
      <t>*</t>
    </r>
  </si>
  <si>
    <t>Address line 2</t>
  </si>
  <si>
    <r>
      <t xml:space="preserve">Postcode </t>
    </r>
    <r>
      <rPr>
        <b/>
        <sz val="10"/>
        <color rgb="FFFF5050"/>
        <rFont val="Calibri"/>
        <family val="2"/>
        <scheme val="minor"/>
      </rPr>
      <t>*</t>
    </r>
  </si>
  <si>
    <r>
      <t>City</t>
    </r>
    <r>
      <rPr>
        <b/>
        <sz val="10"/>
        <color rgb="FFFF5050"/>
        <rFont val="Calibri"/>
        <family val="2"/>
        <scheme val="minor"/>
      </rPr>
      <t xml:space="preserve"> *</t>
    </r>
  </si>
  <si>
    <r>
      <t xml:space="preserve">Country </t>
    </r>
    <r>
      <rPr>
        <b/>
        <sz val="10"/>
        <color rgb="FFFF5050"/>
        <rFont val="Calibri"/>
        <family val="2"/>
        <scheme val="minor"/>
      </rPr>
      <t xml:space="preserve">*
</t>
    </r>
    <r>
      <rPr>
        <sz val="10"/>
        <color rgb="FFFF5050"/>
        <rFont val="Calibri"/>
        <family val="2"/>
        <scheme val="minor"/>
      </rPr>
      <t>(select from the dropdown menu)</t>
    </r>
  </si>
  <si>
    <t>Email</t>
  </si>
  <si>
    <t>Participants and specifications for pay and working months
Include all participants regardless of whether they will be remunerated by DFF</t>
  </si>
  <si>
    <t>DFF financing</t>
  </si>
  <si>
    <t>DFF financing: Amount DKK per year (excl. overheads)</t>
  </si>
  <si>
    <t>Other sources</t>
  </si>
  <si>
    <r>
      <t xml:space="preserve">Type: 
</t>
    </r>
    <r>
      <rPr>
        <b/>
        <sz val="10"/>
        <color rgb="FFFF5050"/>
        <rFont val="Calibri"/>
        <family val="2"/>
        <scheme val="minor"/>
      </rPr>
      <t>(select from the dropdown menu)</t>
    </r>
  </si>
  <si>
    <r>
      <rPr>
        <b/>
        <sz val="10"/>
        <color theme="0"/>
        <rFont val="Calibri"/>
        <family val="2"/>
        <scheme val="minor"/>
      </rPr>
      <t>Institution</t>
    </r>
    <r>
      <rPr>
        <b/>
        <sz val="10"/>
        <color rgb="FFFF0000"/>
        <rFont val="Calibri"/>
        <family val="2"/>
        <scheme val="minor"/>
      </rPr>
      <t xml:space="preserve">
</t>
    </r>
    <r>
      <rPr>
        <b/>
        <sz val="10"/>
        <color rgb="FFFF5050"/>
        <rFont val="Calibri"/>
        <family val="2"/>
        <scheme val="minor"/>
      </rPr>
      <t>(select from the dropdown menu)</t>
    </r>
  </si>
  <si>
    <t>Institution name</t>
  </si>
  <si>
    <t>Position</t>
  </si>
  <si>
    <t>First name</t>
  </si>
  <si>
    <t>Surname</t>
  </si>
  <si>
    <t>Number of working months</t>
  </si>
  <si>
    <t>Total excl. overheads</t>
  </si>
  <si>
    <t>Amount DKK</t>
  </si>
  <si>
    <t>Total number of working months</t>
  </si>
  <si>
    <t>Total amount DKK</t>
  </si>
  <si>
    <t>Description of salary expenses (max. 300 characters)</t>
  </si>
  <si>
    <t>Applicant</t>
  </si>
  <si>
    <t>PhD age for postdoctoral candidates</t>
  </si>
  <si>
    <t>Leave the columns with date and numbers of weeks empty if the candidate does not (yet) have a PhD degree or if the candidate is unnamed at the time of application.</t>
  </si>
  <si>
    <t xml:space="preserve">Name </t>
  </si>
  <si>
    <t>Date of PhD degree
(dd-mm-yy)</t>
  </si>
  <si>
    <t>Maternity or paternity leave in number of weeks</t>
  </si>
  <si>
    <t>PhD age adjusted with regard to maternity/paternity leave (years) *</t>
  </si>
  <si>
    <t>Other leave of absence in number of weeks (e.g., illness or family care leave, leave for military service, humanitarian aid work, etc.)</t>
  </si>
  <si>
    <t>Description of the type of ’other leave of absence’
Or (if the date of PhD degree is left empty): State the expected date or describe other similar qualifications than PhD degree 
Or (if the candidate is unnamed): Leave the column empty
(max. 300 characters)</t>
  </si>
  <si>
    <t>Description of other expenses</t>
  </si>
  <si>
    <r>
      <t xml:space="preserve">Expense type:
</t>
    </r>
    <r>
      <rPr>
        <b/>
        <sz val="10"/>
        <color rgb="FFFF5050"/>
        <rFont val="Calibri"/>
        <family val="2"/>
        <scheme val="minor"/>
      </rPr>
      <t>(select from the dropdown menu)</t>
    </r>
  </si>
  <si>
    <r>
      <t xml:space="preserve">Institution
</t>
    </r>
    <r>
      <rPr>
        <b/>
        <sz val="10"/>
        <color rgb="FFFF5050"/>
        <rFont val="Calibri"/>
        <family val="2"/>
        <scheme val="minor"/>
      </rPr>
      <t>(select from the dropdown menu)</t>
    </r>
  </si>
  <si>
    <t>Description of other expenses (max. 300 characters)</t>
  </si>
  <si>
    <t>DFF financing divided by cost type and year</t>
  </si>
  <si>
    <t>Funding from other sources</t>
  </si>
  <si>
    <t xml:space="preserve">Scientific/academic staff </t>
  </si>
  <si>
    <t>Postdoc</t>
  </si>
  <si>
    <t>PhD student</t>
  </si>
  <si>
    <t>Total other scientific/academic staff</t>
  </si>
  <si>
    <t>Technical/administrative staff (TAP)</t>
  </si>
  <si>
    <t>Equipment expenses</t>
  </si>
  <si>
    <t>Operating expenses</t>
  </si>
  <si>
    <t>Overheads</t>
  </si>
  <si>
    <t>Total DFF financing</t>
  </si>
  <si>
    <t>DFF financing divided by cost type and institutions</t>
  </si>
  <si>
    <r>
      <t xml:space="preserve">Institution name </t>
    </r>
    <r>
      <rPr>
        <b/>
        <sz val="10"/>
        <color rgb="FFFF0000"/>
        <rFont val="Calibri"/>
        <family val="2"/>
        <scheme val="minor"/>
      </rPr>
      <t/>
    </r>
  </si>
  <si>
    <t>Overhead percentage</t>
  </si>
  <si>
    <t>Salary expenses</t>
  </si>
  <si>
    <t>Other expenses</t>
  </si>
  <si>
    <t>Study fee</t>
  </si>
  <si>
    <t>Computer nodes</t>
  </si>
  <si>
    <t>Research project 1 or 2</t>
  </si>
  <si>
    <t>FP1</t>
  </si>
  <si>
    <t>FP2</t>
  </si>
  <si>
    <t>Choose Research project 1 or 2 (drop down menu in cell D1)</t>
  </si>
  <si>
    <t>Conferences</t>
  </si>
  <si>
    <t>Research visits (PhD)</t>
  </si>
  <si>
    <t>DFF budget-begrundelser (max. 300 characters)</t>
  </si>
  <si>
    <t>Salaries</t>
  </si>
  <si>
    <t>VIP</t>
  </si>
  <si>
    <t>Salary, PI [Associate] Prof. XXXX. The co-financed expense is based on the PI's current salary at AU, incl. pension and social taxes.</t>
  </si>
  <si>
    <t>Salary, Postdoc NN. The expenses are based on an average postdoc salary at AU, incl. pension and social taxes.</t>
  </si>
  <si>
    <t>Salary, PhD NN. The expenses are based on an average PhD salary at AU, incl. pension and social taxes.</t>
  </si>
  <si>
    <t>TAP</t>
  </si>
  <si>
    <t>Salary, lab. technician. The expense is based on an average salary for a lab. technician at AU, incl. pension and social taxes. Tasks: [describe project specific lab work].</t>
  </si>
  <si>
    <t>Salary, workshop technician (AC-TAP). The expense is based on an average salary for an experienced technician at AU, incl. pension and social taxes. Tasks: [describe project specific work the technician will perform].</t>
  </si>
  <si>
    <t>Salary, stud. assistant, 10 hours/week. The expenses are based on the collective agreement for student assistants, incl. pension and social taxes. Tasks: [describe the work he/she will do].</t>
  </si>
  <si>
    <t>Salary, stud. programmer, 10 hours/week. The expenses are based on PROSA rates, incl. pension, social taxes. Tasks: [describe the work he/she will do].</t>
  </si>
  <si>
    <t>The estimated price of this setup is based on the specific quotation and amounts to XXXX. [Describe the significance of the equipment for the this project].</t>
  </si>
  <si>
    <t>Study fee. Based on the standard amount of 80.000 DKK/student/year (for a 3 year period)</t>
  </si>
  <si>
    <r>
      <t>[</t>
    </r>
    <r>
      <rPr>
        <i/>
        <sz val="11"/>
        <color theme="1"/>
        <rFont val="Calibri"/>
        <family val="2"/>
        <scheme val="minor"/>
      </rPr>
      <t>Ordinary consumables (glassware, plasticware, reagents, chemicals, utensils, etc.)]</t>
    </r>
  </si>
  <si>
    <t>Conference participation. Active participation in int. conferences are foreseen each year (app. 15.000 DKK pr. attendance, which includes registration fee). [name conferences and year]</t>
  </si>
  <si>
    <r>
      <t xml:space="preserve">1) </t>
    </r>
    <r>
      <rPr>
        <i/>
        <sz val="11"/>
        <color theme="1"/>
        <rFont val="Calibri"/>
        <family val="2"/>
        <scheme val="minor"/>
      </rPr>
      <t>Travel expenses covering research visits for the project-engaged Postdoc and PhD student to the partner laboratories in XXXX and YYYY</t>
    </r>
    <r>
      <rPr>
        <sz val="11"/>
        <color theme="1"/>
        <rFont val="Calibri"/>
        <family val="2"/>
        <scheme val="minor"/>
      </rPr>
      <t>.</t>
    </r>
  </si>
  <si>
    <t>2) Research visit in XXXX to Prof. XXXX’s group at YYYY. Activities: XXXX and YYYY. The expenses cover travel, accommodation and daily allowance.</t>
  </si>
  <si>
    <t>DFF-Research Project2</t>
  </si>
  <si>
    <t>Example - FP2</t>
  </si>
  <si>
    <t>XX</t>
  </si>
  <si>
    <t>YYYY</t>
  </si>
  <si>
    <t>Aarhus University</t>
  </si>
  <si>
    <t>Danish: University</t>
  </si>
  <si>
    <t>Nordre Ringgade 1</t>
  </si>
  <si>
    <t>Aarhus C</t>
  </si>
  <si>
    <t>Denmark</t>
  </si>
  <si>
    <t>fi.bevillinger@au.dk</t>
  </si>
  <si>
    <t>N</t>
  </si>
  <si>
    <t>PhD</t>
  </si>
  <si>
    <t>N N</t>
  </si>
  <si>
    <t>[Ordinary consumables (glassware, plasticware, reagents, chemicals, utensils, etc.)]</t>
  </si>
  <si>
    <t>Salary, PI [Associate] Prof. XX YYYY. The co-financed expense is based on the PI's current salary at AU, incl. pension and social taxes.</t>
  </si>
  <si>
    <t>Scientific assistant</t>
  </si>
  <si>
    <t>Technician</t>
  </si>
  <si>
    <t>Student assistant</t>
  </si>
  <si>
    <t>VIP named</t>
  </si>
  <si>
    <t>https://medarbejdere.au.dk/fileadmin/www.medarbejdere.au.dk/Institutter/AU_oekonomi/OEkonomimanual/Loen_og_ressourcer/2021_-_Takstkatalog_for_ressourcekostpriser.pdf</t>
  </si>
  <si>
    <t>VIP/TAP unnamed</t>
  </si>
  <si>
    <t>Monthly salary (2022)</t>
  </si>
  <si>
    <t xml:space="preserve"> - Earliest start date: July 1, 2023</t>
  </si>
  <si>
    <t xml:space="preserve"> - Latest start date: January 1, 2024</t>
  </si>
  <si>
    <t>Choose yearly extrapolation (drop down menu in cell C29)</t>
  </si>
  <si>
    <t>Insert months in yellow cells (rows 6-15)
Insert costs for equipment and consumables in yellow cells (rows 32-34 + 37-42)
Insert the expenses covering department fixed costs ('inddækning') in cell D49</t>
  </si>
  <si>
    <t>Research visit (PhD). [Describe group and purpose].</t>
  </si>
  <si>
    <t>Earliest start date: 01-07-22, latest start date  01-1-23</t>
  </si>
  <si>
    <t>Department of XXXX</t>
  </si>
  <si>
    <t>* Calculated from 01-10-21</t>
  </si>
  <si>
    <t>PhDs: remember to add GSNS and GSTS Study Fee of 3x80,000 DKK (excl. OH) as consumables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</si>
</sst>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dd/mm/yy;@"/>
    <numFmt numFmtId="167" formatCode="#,##0_ ;[Red]\-#,##0\ "/>
    <numFmt numFmtId="168" formatCode="0.0000"/>
    <numFmt numFmtId="169" formatCode="#,##0_ ;\-#,##0\ "/>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font>
    <font>
      <b/>
      <sz val="10"/>
      <name val="Calibri"/>
      <family val="2"/>
    </font>
    <font>
      <sz val="10"/>
      <name val="Calibri"/>
      <family val="2"/>
    </font>
    <font>
      <sz val="10"/>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color rgb="FF014A69"/>
      <name val="Calibri"/>
      <family val="2"/>
      <scheme val="minor"/>
    </font>
    <font>
      <b/>
      <sz val="24"/>
      <color rgb="FF014A69"/>
      <name val="Calibri"/>
      <family val="2"/>
      <scheme val="minor"/>
    </font>
    <font>
      <b/>
      <sz val="16"/>
      <color rgb="FF014A69"/>
      <name val="Calibri"/>
      <family val="2"/>
      <scheme val="minor"/>
    </font>
    <font>
      <b/>
      <sz val="10"/>
      <name val="Calibri"/>
      <family val="2"/>
      <scheme val="minor"/>
    </font>
    <font>
      <b/>
      <sz val="10"/>
      <color rgb="FFFF5050"/>
      <name val="Calibri"/>
      <family val="2"/>
      <scheme val="minor"/>
    </font>
    <font>
      <sz val="10"/>
      <color rgb="FFFF5050"/>
      <name val="Calibri"/>
      <family val="2"/>
      <scheme val="minor"/>
    </font>
    <font>
      <b/>
      <sz val="10"/>
      <color theme="1"/>
      <name val="Calibri"/>
      <family val="2"/>
      <scheme val="minor"/>
    </font>
    <font>
      <b/>
      <sz val="14"/>
      <color theme="9" tint="-0.249977111117893"/>
      <name val="Calibri"/>
      <family val="2"/>
      <scheme val="minor"/>
    </font>
    <font>
      <sz val="10"/>
      <color theme="1" tint="0.34998626667073579"/>
      <name val="Calibri"/>
      <family val="2"/>
      <scheme val="minor"/>
    </font>
    <font>
      <sz val="8"/>
      <color theme="0" tint="-0.499984740745262"/>
      <name val="Calibri"/>
      <family val="2"/>
      <scheme val="minor"/>
    </font>
    <font>
      <sz val="10"/>
      <color rgb="FF242729"/>
      <name val="Arial"/>
      <family val="2"/>
    </font>
    <font>
      <sz val="10"/>
      <color rgb="FF242729"/>
      <name val="Consolas"/>
      <family val="3"/>
    </font>
    <font>
      <sz val="10"/>
      <color rgb="FF000000"/>
      <name val="Verdana"/>
      <family val="2"/>
    </font>
    <font>
      <b/>
      <sz val="10"/>
      <color rgb="FF595959"/>
      <name val="Calibri"/>
      <family val="2"/>
      <scheme val="minor"/>
    </font>
    <font>
      <b/>
      <sz val="12"/>
      <color rgb="FF595959"/>
      <name val="Calibri"/>
      <family val="2"/>
      <scheme val="minor"/>
    </font>
    <font>
      <sz val="10"/>
      <color rgb="FF595959"/>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sz val="10"/>
      <name val="Calibri"/>
      <family val="2"/>
      <scheme val="minor"/>
    </font>
    <font>
      <b/>
      <sz val="16"/>
      <name val="Calibri"/>
      <family val="2"/>
      <scheme val="minor"/>
    </font>
    <font>
      <b/>
      <sz val="20"/>
      <color theme="1"/>
      <name val="Calibri"/>
      <family val="2"/>
      <scheme val="minor"/>
    </font>
    <font>
      <sz val="10"/>
      <color rgb="FF333333"/>
      <name val="Calibri"/>
      <family val="2"/>
      <scheme val="minor"/>
    </font>
    <font>
      <b/>
      <sz val="18"/>
      <color theme="1"/>
      <name val="Calibri"/>
      <family val="2"/>
      <scheme val="minor"/>
    </font>
    <font>
      <u/>
      <sz val="11"/>
      <color theme="1"/>
      <name val="Calibri"/>
      <family val="2"/>
      <scheme val="minor"/>
    </font>
    <font>
      <i/>
      <sz val="11"/>
      <color theme="1"/>
      <name val="Calibri"/>
      <family val="2"/>
      <scheme val="minor"/>
    </font>
    <font>
      <sz val="9"/>
      <color indexed="81"/>
      <name val="Tahoma"/>
      <charset val="1"/>
    </font>
    <font>
      <b/>
      <sz val="9"/>
      <color indexed="81"/>
      <name val="Tahoma"/>
      <charset val="1"/>
    </font>
  </fonts>
  <fills count="24">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4EAE4"/>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D9D9D9"/>
        <bgColor indexed="64"/>
      </patternFill>
    </fill>
    <fill>
      <patternFill patternType="solid">
        <fgColor rgb="FF014A68"/>
        <bgColor indexed="64"/>
      </patternFill>
    </fill>
    <fill>
      <patternFill patternType="solid">
        <fgColor rgb="FF80B726"/>
        <bgColor indexed="64"/>
      </patternFill>
    </fill>
    <fill>
      <patternFill patternType="solid">
        <fgColor rgb="FFF59601"/>
        <bgColor indexed="64"/>
      </patternFill>
    </fill>
    <fill>
      <patternFill patternType="solid">
        <fgColor theme="1"/>
        <bgColor theme="1"/>
      </patternFill>
    </fill>
    <fill>
      <patternFill patternType="solid">
        <fgColor rgb="FF014A68"/>
        <bgColor theme="1"/>
      </patternFill>
    </fill>
    <fill>
      <patternFill patternType="solid">
        <fgColor rgb="FF80B726"/>
        <bgColor theme="1"/>
      </patternFill>
    </fill>
    <fill>
      <patternFill patternType="solid">
        <fgColor rgb="FFF59601"/>
        <bgColor theme="1"/>
      </patternFill>
    </fill>
    <fill>
      <patternFill patternType="solid">
        <fgColor theme="1"/>
        <bgColor indexed="64"/>
      </patternFill>
    </fill>
    <fill>
      <patternFill patternType="solid">
        <fgColor rgb="FF014A69"/>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rgb="FFF4EAE4"/>
        <bgColor theme="1"/>
      </patternFill>
    </fill>
  </fills>
  <borders count="127">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4" tint="0.39997558519241921"/>
      </left>
      <right/>
      <top/>
      <bottom/>
      <diagonal/>
    </border>
    <border>
      <left/>
      <right/>
      <top/>
      <bottom style="thin">
        <color theme="4" tint="0.39997558519241921"/>
      </bottom>
      <diagonal/>
    </border>
    <border>
      <left style="thin">
        <color theme="4" tint="0.39994506668294322"/>
      </left>
      <right/>
      <top/>
      <bottom style="thin">
        <color theme="4" tint="0.39997558519241921"/>
      </bottom>
      <diagonal/>
    </border>
    <border>
      <left/>
      <right style="thin">
        <color theme="4" tint="0.39994506668294322"/>
      </right>
      <top/>
      <bottom style="thin">
        <color theme="4" tint="0.39997558519241921"/>
      </bottom>
      <diagonal/>
    </border>
    <border>
      <left style="thin">
        <color theme="4" tint="0.39994506668294322"/>
      </left>
      <right style="thin">
        <color theme="4" tint="0.39991454817346722"/>
      </right>
      <top/>
      <bottom style="thin">
        <color theme="4" tint="0.39997558519241921"/>
      </bottom>
      <diagonal/>
    </border>
    <border>
      <left style="thin">
        <color theme="4" tint="0.39991454817346722"/>
      </left>
      <right/>
      <top/>
      <bottom style="thin">
        <color theme="4" tint="0.39997558519241921"/>
      </bottom>
      <diagonal/>
    </border>
    <border>
      <left style="medium">
        <color theme="1"/>
      </left>
      <right/>
      <top style="thin">
        <color theme="4" tint="0.39997558519241921"/>
      </top>
      <bottom/>
      <diagonal/>
    </border>
    <border>
      <left/>
      <right/>
      <top style="thin">
        <color theme="4" tint="0.39997558519241921"/>
      </top>
      <bottom/>
      <diagonal/>
    </border>
    <border>
      <left style="thin">
        <color theme="1"/>
      </left>
      <right/>
      <top style="thin">
        <color theme="4" tint="0.39997558519241921"/>
      </top>
      <bottom/>
      <diagonal/>
    </border>
    <border>
      <left style="thin">
        <color theme="4" tint="0.39994506668294322"/>
      </left>
      <right/>
      <top style="thin">
        <color theme="4" tint="0.39997558519241921"/>
      </top>
      <bottom style="thin">
        <color rgb="FF014A68"/>
      </bottom>
      <diagonal/>
    </border>
    <border>
      <left/>
      <right/>
      <top style="thin">
        <color theme="4" tint="0.39997558519241921"/>
      </top>
      <bottom style="thin">
        <color rgb="FF014A68"/>
      </bottom>
      <diagonal/>
    </border>
    <border>
      <left/>
      <right style="thin">
        <color theme="4" tint="0.39994506668294322"/>
      </right>
      <top style="thin">
        <color theme="4" tint="0.39997558519241921"/>
      </top>
      <bottom style="thin">
        <color rgb="FF014A68"/>
      </bottom>
      <diagonal/>
    </border>
    <border>
      <left style="thin">
        <color theme="4" tint="0.39994506668294322"/>
      </left>
      <right style="thin">
        <color theme="4" tint="0.39991454817346722"/>
      </right>
      <top style="thin">
        <color theme="4" tint="0.39997558519241921"/>
      </top>
      <bottom style="thin">
        <color rgb="FF014A68"/>
      </bottom>
      <diagonal/>
    </border>
    <border>
      <left style="thin">
        <color theme="4" tint="0.39991454817346722"/>
      </left>
      <right/>
      <top style="thin">
        <color theme="4" tint="0.39997558519241921"/>
      </top>
      <bottom style="thin">
        <color theme="4" tint="0.39988402966399123"/>
      </bottom>
      <diagonal/>
    </border>
    <border>
      <left/>
      <right style="thin">
        <color theme="1"/>
      </right>
      <top style="thin">
        <color theme="4" tint="0.39997558519241921"/>
      </top>
      <bottom style="thin">
        <color indexed="64"/>
      </bottom>
      <diagonal/>
    </border>
    <border>
      <left style="thin">
        <color theme="1"/>
      </left>
      <right/>
      <top style="thin">
        <color theme="4" tint="0.39997558519241921"/>
      </top>
      <bottom style="thin">
        <color auto="1"/>
      </bottom>
      <diagonal/>
    </border>
    <border>
      <left/>
      <right/>
      <top style="thin">
        <color theme="4" tint="0.39997558519241921"/>
      </top>
      <bottom style="thin">
        <color auto="1"/>
      </bottom>
      <diagonal/>
    </border>
    <border>
      <left/>
      <right style="thin">
        <color theme="4" tint="0.39997558519241921"/>
      </right>
      <top style="thin">
        <color theme="4" tint="0.39997558519241921"/>
      </top>
      <bottom style="thin">
        <color auto="1"/>
      </bottom>
      <diagonal/>
    </border>
    <border>
      <left style="thin">
        <color theme="0" tint="-0.499984740745262"/>
      </left>
      <right/>
      <top style="medium">
        <color theme="1"/>
      </top>
      <bottom/>
      <diagonal/>
    </border>
    <border>
      <left style="thin">
        <color theme="0" tint="-0.499984740745262"/>
      </left>
      <right/>
      <top style="thin">
        <color rgb="FF014A68"/>
      </top>
      <bottom/>
      <diagonal/>
    </border>
    <border>
      <left style="thin">
        <color theme="0" tint="-0.499984740745262"/>
      </left>
      <right style="thin">
        <color theme="0" tint="-0.499984740745262"/>
      </right>
      <top style="thin">
        <color rgb="FF014A68"/>
      </top>
      <bottom style="thin">
        <color theme="0" tint="-0.499984740745262"/>
      </bottom>
      <diagonal/>
    </border>
    <border>
      <left style="thin">
        <color theme="0" tint="-0.499984740745262"/>
      </left>
      <right/>
      <top/>
      <bottom/>
      <diagonal/>
    </border>
    <border>
      <left style="thin">
        <color theme="0" tint="-0.499984740745262"/>
      </left>
      <right/>
      <top style="thin">
        <color theme="4" tint="0.39997558519241921"/>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top style="thin">
        <color auto="1"/>
      </top>
      <bottom style="thin">
        <color theme="0" tint="-0.499984740745262"/>
      </bottom>
      <diagonal/>
    </border>
    <border>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top style="thin">
        <color theme="0" tint="-0.499984740745262"/>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top/>
      <bottom style="thin">
        <color theme="4" tint="0.39994506668294322"/>
      </bottom>
      <diagonal/>
    </border>
    <border>
      <left/>
      <right style="thin">
        <color rgb="FF95B3D7"/>
      </right>
      <top/>
      <bottom style="thin">
        <color theme="4" tint="0.39994506668294322"/>
      </bottom>
      <diagonal/>
    </border>
    <border>
      <left style="thin">
        <color rgb="FF95B3D7"/>
      </left>
      <right/>
      <top/>
      <bottom style="thin">
        <color rgb="FF95B3D7"/>
      </bottom>
      <diagonal/>
    </border>
    <border>
      <left/>
      <right/>
      <top/>
      <bottom style="thin">
        <color rgb="FF95B3D7"/>
      </bottom>
      <diagonal/>
    </border>
    <border>
      <left style="thin">
        <color auto="1"/>
      </left>
      <right/>
      <top style="thin">
        <color auto="1"/>
      </top>
      <bottom/>
      <diagonal/>
    </border>
    <border>
      <left/>
      <right/>
      <top style="thin">
        <color auto="1"/>
      </top>
      <bottom/>
      <diagonal/>
    </border>
    <border>
      <left/>
      <right/>
      <top style="thin">
        <color theme="4" tint="0.39994506668294322"/>
      </top>
      <bottom style="thin">
        <color theme="4" tint="0.39997558519241921"/>
      </bottom>
      <diagonal/>
    </border>
    <border>
      <left/>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theme="0" tint="-0.499984740745262"/>
      </left>
      <right style="thin">
        <color theme="0" tint="-0.499984740745262"/>
      </right>
      <top style="thin">
        <color theme="4" tint="0.39997558519241921"/>
      </top>
      <bottom style="thin">
        <color theme="0" tint="-0.499984740745262"/>
      </bottom>
      <diagonal/>
    </border>
    <border>
      <left style="thin">
        <color theme="0" tint="-0.499984740745262"/>
      </left>
      <right/>
      <top style="thin">
        <color theme="4" tint="0.39997558519241921"/>
      </top>
      <bottom style="thin">
        <color theme="0" tint="-0.499984740745262"/>
      </bottom>
      <diagonal/>
    </border>
    <border>
      <left/>
      <right/>
      <top style="thin">
        <color theme="4" tint="0.39997558519241921"/>
      </top>
      <bottom style="thin">
        <color theme="0" tint="-0.499984740745262"/>
      </bottom>
      <diagonal/>
    </border>
    <border>
      <left/>
      <right style="thin">
        <color theme="0" tint="-0.499984740745262"/>
      </right>
      <top style="thin">
        <color theme="4" tint="0.39997558519241921"/>
      </top>
      <bottom style="thin">
        <color theme="0" tint="-0.499984740745262"/>
      </bottom>
      <diagonal/>
    </border>
    <border>
      <left style="medium">
        <color rgb="FF014A68"/>
      </left>
      <right/>
      <top style="medium">
        <color rgb="FF014A68"/>
      </top>
      <bottom/>
      <diagonal/>
    </border>
    <border>
      <left style="medium">
        <color rgb="FF014A68"/>
      </left>
      <right style="medium">
        <color rgb="FF014A68"/>
      </right>
      <top style="medium">
        <color rgb="FF014A68"/>
      </top>
      <bottom style="medium">
        <color rgb="FF014A68"/>
      </bottom>
      <diagonal/>
    </border>
    <border>
      <left style="medium">
        <color rgb="FF014A68"/>
      </left>
      <right style="medium">
        <color rgb="FF80B726"/>
      </right>
      <top style="medium">
        <color rgb="FF80B726"/>
      </top>
      <bottom style="medium">
        <color rgb="FF80B726"/>
      </bottom>
      <diagonal/>
    </border>
    <border>
      <left style="medium">
        <color rgb="FF80B726"/>
      </left>
      <right style="medium">
        <color rgb="FFF59601"/>
      </right>
      <top style="medium">
        <color rgb="FFF59601"/>
      </top>
      <bottom style="medium">
        <color rgb="FFF59601"/>
      </bottom>
      <diagonal/>
    </border>
    <border>
      <left style="thin">
        <color auto="1"/>
      </left>
      <right style="thin">
        <color auto="1"/>
      </right>
      <top style="medium">
        <color rgb="FF014A68"/>
      </top>
      <bottom/>
      <diagonal/>
    </border>
    <border>
      <left/>
      <right/>
      <top style="medium">
        <color rgb="FF014A68"/>
      </top>
      <bottom/>
      <diagonal/>
    </border>
    <border>
      <left style="thin">
        <color theme="0" tint="-0.499984740745262"/>
      </left>
      <right/>
      <top style="medium">
        <color rgb="FF014A68"/>
      </top>
      <bottom/>
      <diagonal/>
    </border>
    <border>
      <left style="medium">
        <color rgb="FF014A68"/>
      </left>
      <right style="medium">
        <color rgb="FF80B726"/>
      </right>
      <top/>
      <bottom/>
      <diagonal/>
    </border>
    <border>
      <left style="medium">
        <color rgb="FF80B726"/>
      </left>
      <right style="medium">
        <color rgb="FFF59601"/>
      </right>
      <top/>
      <bottom/>
      <diagonal/>
    </border>
    <border>
      <left style="medium">
        <color rgb="FF014A68"/>
      </left>
      <right/>
      <top style="thin">
        <color theme="0" tint="-0.499984740745262"/>
      </top>
      <bottom/>
      <diagonal/>
    </border>
    <border>
      <left style="thin">
        <color auto="1"/>
      </left>
      <right style="thin">
        <color auto="1"/>
      </right>
      <top style="thin">
        <color theme="0" tint="-0.499984740745262"/>
      </top>
      <bottom style="thin">
        <color theme="0" tint="-0.499984740745262"/>
      </bottom>
      <diagonal/>
    </border>
    <border>
      <left style="medium">
        <color rgb="FF014A68"/>
      </left>
      <right style="medium">
        <color rgb="FF80B726"/>
      </right>
      <top style="thin">
        <color theme="0" tint="-0.499984740745262"/>
      </top>
      <bottom style="thin">
        <color theme="0" tint="-0.499984740745262"/>
      </bottom>
      <diagonal/>
    </border>
    <border>
      <left style="medium">
        <color rgb="FF80B726"/>
      </left>
      <right style="medium">
        <color rgb="FFF5960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top style="thin">
        <color theme="0" tint="-0.499984740745262"/>
      </top>
      <bottom style="medium">
        <color rgb="FF014A69"/>
      </bottom>
      <diagonal/>
    </border>
    <border>
      <left style="thin">
        <color theme="0" tint="-0.499984740745262"/>
      </left>
      <right/>
      <top style="thin">
        <color theme="0" tint="-0.499984740745262"/>
      </top>
      <bottom style="medium">
        <color rgb="FF014A69"/>
      </bottom>
      <diagonal/>
    </border>
    <border>
      <left style="medium">
        <color rgb="FF014A68"/>
      </left>
      <right style="medium">
        <color rgb="FF80B726"/>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9"/>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medium">
        <color rgb="FF014A69"/>
      </top>
      <bottom style="thin">
        <color theme="0" tint="-0.499984740745262"/>
      </bottom>
      <diagonal/>
    </border>
    <border>
      <left style="thin">
        <color theme="0" tint="-0.499984740745262"/>
      </left>
      <right style="medium">
        <color rgb="FF014A69"/>
      </right>
      <top style="medium">
        <color rgb="FF014A69"/>
      </top>
      <bottom style="thin">
        <color theme="0" tint="-0.499984740745262"/>
      </bottom>
      <diagonal/>
    </border>
    <border>
      <left style="medium">
        <color rgb="FF80B726"/>
      </left>
      <right style="medium">
        <color rgb="FFF59601"/>
      </right>
      <top style="medium">
        <color rgb="FF014A69"/>
      </top>
      <bottom style="thin">
        <color theme="0" tint="-0.499984740745262"/>
      </bottom>
      <diagonal/>
    </border>
    <border>
      <left style="thin">
        <color theme="0" tint="-0.499984740745262"/>
      </left>
      <right style="medium">
        <color rgb="FF014A69"/>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rgb="FF014A69"/>
      </bottom>
      <diagonal/>
    </border>
    <border>
      <left style="thin">
        <color theme="0" tint="-0.499984740745262"/>
      </left>
      <right style="medium">
        <color rgb="FF014A69"/>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8"/>
      </bottom>
      <diagonal/>
    </border>
    <border>
      <left style="thin">
        <color theme="0" tint="-0.499984740745262"/>
      </left>
      <right style="medium">
        <color rgb="FF014A69"/>
      </right>
      <top/>
      <bottom style="thin">
        <color theme="0" tint="-0.499984740745262"/>
      </bottom>
      <diagonal/>
    </border>
    <border>
      <left/>
      <right style="medium">
        <color rgb="FF80B726"/>
      </right>
      <top style="medium">
        <color rgb="FF014A68"/>
      </top>
      <bottom style="medium">
        <color rgb="FF80B726"/>
      </bottom>
      <diagonal/>
    </border>
    <border>
      <left style="medium">
        <color rgb="FF80B726"/>
      </left>
      <right style="medium">
        <color rgb="FFF59601"/>
      </right>
      <top style="medium">
        <color rgb="FF014A68"/>
      </top>
      <bottom style="medium">
        <color rgb="FFF59601"/>
      </bottom>
      <diagonal/>
    </border>
    <border>
      <left style="medium">
        <color rgb="FF014A68"/>
      </left>
      <right/>
      <top style="medium">
        <color rgb="FF014A68"/>
      </top>
      <bottom style="medium">
        <color rgb="FF014A68"/>
      </bottom>
      <diagonal/>
    </border>
    <border>
      <left style="thin">
        <color auto="1"/>
      </left>
      <right style="thin">
        <color auto="1"/>
      </right>
      <top style="medium">
        <color rgb="FF014A68"/>
      </top>
      <bottom style="medium">
        <color rgb="FF014A68"/>
      </bottom>
      <diagonal/>
    </border>
    <border>
      <left/>
      <right/>
      <top style="medium">
        <color rgb="FF014A68"/>
      </top>
      <bottom style="medium">
        <color rgb="FF014A68"/>
      </bottom>
      <diagonal/>
    </border>
    <border>
      <left style="thin">
        <color theme="0" tint="-0.499984740745262"/>
      </left>
      <right/>
      <top style="medium">
        <color rgb="FF014A68"/>
      </top>
      <bottom style="medium">
        <color rgb="FF014A68"/>
      </bottom>
      <diagonal/>
    </border>
    <border>
      <left style="thin">
        <color theme="0" tint="-0.499984740745262"/>
      </left>
      <right style="thin">
        <color theme="0" tint="-0.499984740745262"/>
      </right>
      <top style="medium">
        <color rgb="FF014A68"/>
      </top>
      <bottom style="medium">
        <color rgb="FF014A68"/>
      </bottom>
      <diagonal/>
    </border>
    <border>
      <left/>
      <right/>
      <top style="medium">
        <color rgb="FF014A69"/>
      </top>
      <bottom style="medium">
        <color rgb="FF014A69"/>
      </bottom>
      <diagonal/>
    </border>
    <border>
      <left style="thin">
        <color theme="0" tint="-0.499984740745262"/>
      </left>
      <right style="thin">
        <color theme="0" tint="-0.499984740745262"/>
      </right>
      <top style="medium">
        <color rgb="FF014A69"/>
      </top>
      <bottom style="medium">
        <color rgb="FF014A69"/>
      </bottom>
      <diagonal/>
    </border>
    <border>
      <left style="thin">
        <color theme="0" tint="-0.499984740745262"/>
      </left>
      <right style="medium">
        <color rgb="FF014A69"/>
      </right>
      <top style="medium">
        <color rgb="FF014A69"/>
      </top>
      <bottom style="medium">
        <color rgb="FF014A69"/>
      </bottom>
      <diagonal/>
    </border>
    <border>
      <left style="medium">
        <color rgb="FF014A69"/>
      </left>
      <right style="thin">
        <color theme="0" tint="-0.499984740745262"/>
      </right>
      <top style="medium">
        <color rgb="FF014A69"/>
      </top>
      <bottom style="thin">
        <color theme="0" tint="-0.499984740745262"/>
      </bottom>
      <diagonal/>
    </border>
    <border>
      <left style="thin">
        <color theme="0" tint="-0.499984740745262"/>
      </left>
      <right/>
      <top style="medium">
        <color rgb="FF014A69"/>
      </top>
      <bottom style="thin">
        <color theme="0" tint="-0.499984740745262"/>
      </bottom>
      <diagonal/>
    </border>
    <border>
      <left/>
      <right style="thin">
        <color theme="0" tint="-0.499984740745262"/>
      </right>
      <top style="medium">
        <color rgb="FF014A69"/>
      </top>
      <bottom style="thin">
        <color theme="0" tint="-0.499984740745262"/>
      </bottom>
      <diagonal/>
    </border>
    <border>
      <left style="medium">
        <color rgb="FF014A69"/>
      </left>
      <right style="thin">
        <color theme="0" tint="-0.499984740745262"/>
      </right>
      <top style="thin">
        <color theme="0" tint="-0.499984740745262"/>
      </top>
      <bottom style="thin">
        <color theme="0" tint="-0.499984740745262"/>
      </bottom>
      <diagonal/>
    </border>
    <border>
      <left/>
      <right style="medium">
        <color rgb="FF014A69"/>
      </right>
      <top style="thin">
        <color theme="0" tint="-0.499984740745262"/>
      </top>
      <bottom style="thin">
        <color theme="0" tint="-0.499984740745262"/>
      </bottom>
      <diagonal/>
    </border>
    <border>
      <left style="medium">
        <color rgb="FF014A69"/>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rgb="FF014A69"/>
      </right>
      <top style="thin">
        <color theme="0" tint="-0.499984740745262"/>
      </top>
      <bottom style="medium">
        <color theme="0" tint="-0.499984740745262"/>
      </bottom>
      <diagonal/>
    </border>
    <border>
      <left style="medium">
        <color rgb="FF014A69"/>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medium">
        <color rgb="FF014A69"/>
      </right>
      <top style="medium">
        <color theme="0" tint="-0.499984740745262"/>
      </top>
      <bottom style="thin">
        <color theme="0" tint="-0.499984740745262"/>
      </bottom>
      <diagonal/>
    </border>
    <border>
      <left style="thin">
        <color theme="0" tint="-0.499984740745262"/>
      </left>
      <right style="medium">
        <color rgb="FF014A69"/>
      </right>
      <top style="medium">
        <color theme="0" tint="-0.499984740745262"/>
      </top>
      <bottom style="thin">
        <color theme="0" tint="-0.499984740745262"/>
      </bottom>
      <diagonal/>
    </border>
    <border>
      <left style="medium">
        <color rgb="FF014A69"/>
      </left>
      <right style="thin">
        <color theme="0" tint="-0.499984740745262"/>
      </right>
      <top style="medium">
        <color theme="0" tint="-0.499984740745262"/>
      </top>
      <bottom style="medium">
        <color rgb="FF014A69"/>
      </bottom>
      <diagonal/>
    </border>
    <border>
      <left style="thin">
        <color theme="0" tint="-0.499984740745262"/>
      </left>
      <right style="thin">
        <color theme="0" tint="-0.499984740745262"/>
      </right>
      <top style="medium">
        <color theme="0" tint="-0.499984740745262"/>
      </top>
      <bottom style="medium">
        <color rgb="FF014A69"/>
      </bottom>
      <diagonal/>
    </border>
    <border>
      <left style="thin">
        <color theme="0" tint="-0.499984740745262"/>
      </left>
      <right style="medium">
        <color rgb="FF014A69"/>
      </right>
      <top style="medium">
        <color theme="0" tint="-0.499984740745262"/>
      </top>
      <bottom style="medium">
        <color rgb="FF014A6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399">
    <xf numFmtId="0" fontId="0" fillId="0" borderId="0" xfId="0"/>
    <xf numFmtId="0" fontId="0" fillId="0" borderId="0" xfId="0" applyAlignment="1" applyProtection="1">
      <alignment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5" fillId="4"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 fillId="0" borderId="13" xfId="0" applyFont="1" applyFill="1" applyBorder="1" applyAlignment="1" applyProtection="1">
      <alignment horizontal="left" vertical="center"/>
      <protection locked="0"/>
    </xf>
    <xf numFmtId="0" fontId="5" fillId="0" borderId="13"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3" fontId="5" fillId="4" borderId="0" xfId="0" applyNumberFormat="1" applyFont="1" applyFill="1" applyBorder="1" applyAlignment="1" applyProtection="1">
      <alignment horizontal="center" vertical="center"/>
      <protection locked="0"/>
    </xf>
    <xf numFmtId="3" fontId="5" fillId="0" borderId="0"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0" fontId="5" fillId="0" borderId="9" xfId="0" applyFont="1" applyFill="1" applyBorder="1" applyAlignment="1" applyProtection="1">
      <alignment horizontal="left" vertical="center"/>
      <protection locked="0"/>
    </xf>
    <xf numFmtId="3" fontId="5" fillId="0" borderId="14" xfId="0" applyNumberFormat="1" applyFont="1" applyFill="1" applyBorder="1" applyAlignment="1" applyProtection="1">
      <alignment vertical="center"/>
      <protection locked="0"/>
    </xf>
    <xf numFmtId="0" fontId="5" fillId="5" borderId="15" xfId="0" applyFont="1" applyFill="1" applyBorder="1" applyAlignment="1" applyProtection="1">
      <alignment horizontal="left" vertical="center"/>
      <protection locked="0"/>
    </xf>
    <xf numFmtId="3" fontId="5" fillId="5" borderId="16" xfId="0" applyNumberFormat="1" applyFont="1" applyFill="1" applyBorder="1" applyAlignment="1" applyProtection="1">
      <alignment vertical="center"/>
      <protection locked="0"/>
    </xf>
    <xf numFmtId="3" fontId="5" fillId="5" borderId="0"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5" fillId="4"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9" fontId="5" fillId="0" borderId="0" xfId="1" applyFont="1" applyFill="1" applyBorder="1" applyAlignment="1" applyProtection="1">
      <alignment horizontal="center" vertical="center"/>
      <protection locked="0"/>
    </xf>
    <xf numFmtId="0" fontId="4" fillId="6" borderId="0" xfId="0" applyFont="1" applyFill="1" applyBorder="1" applyAlignment="1" applyProtection="1">
      <alignment horizontal="left" vertical="center"/>
      <protection locked="0"/>
    </xf>
    <xf numFmtId="0" fontId="2" fillId="6" borderId="0" xfId="0" applyFont="1" applyFill="1"/>
    <xf numFmtId="0" fontId="7" fillId="0" borderId="0" xfId="2"/>
    <xf numFmtId="0" fontId="4" fillId="0" borderId="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2" fillId="0" borderId="0" xfId="0" applyFont="1"/>
    <xf numFmtId="0" fontId="0" fillId="0" borderId="0" xfId="0" applyAlignment="1">
      <alignment vertical="top" wrapText="1"/>
    </xf>
    <xf numFmtId="0" fontId="0" fillId="6" borderId="0" xfId="0" applyFill="1"/>
    <xf numFmtId="164" fontId="5" fillId="4" borderId="16" xfId="1" applyNumberFormat="1" applyFont="1" applyFill="1" applyBorder="1" applyAlignment="1" applyProtection="1">
      <alignment horizontal="center" vertical="center"/>
      <protection locked="0"/>
    </xf>
    <xf numFmtId="164" fontId="5" fillId="5" borderId="16" xfId="1" applyNumberFormat="1" applyFont="1" applyFill="1" applyBorder="1" applyAlignment="1" applyProtection="1">
      <alignment horizontal="center" vertical="center"/>
      <protection locked="0"/>
    </xf>
    <xf numFmtId="164" fontId="0" fillId="0" borderId="0" xfId="1" applyNumberFormat="1" applyFont="1"/>
    <xf numFmtId="3" fontId="5" fillId="5" borderId="16" xfId="0" applyNumberFormat="1" applyFont="1" applyFill="1" applyBorder="1" applyAlignment="1" applyProtection="1">
      <alignment horizontal="center" vertical="center"/>
      <protection locked="0"/>
    </xf>
    <xf numFmtId="0" fontId="26" fillId="16" borderId="31" xfId="0" applyFont="1" applyFill="1" applyBorder="1" applyAlignment="1" applyProtection="1">
      <alignment horizontal="center" vertical="top" wrapText="1"/>
      <protection hidden="1"/>
    </xf>
    <xf numFmtId="0" fontId="26" fillId="16" borderId="32" xfId="0" applyFont="1" applyFill="1" applyBorder="1" applyAlignment="1" applyProtection="1">
      <alignment horizontal="center" vertical="top" wrapText="1"/>
      <protection hidden="1"/>
    </xf>
    <xf numFmtId="49" fontId="6" fillId="8" borderId="40" xfId="0" applyNumberFormat="1" applyFont="1" applyFill="1" applyBorder="1" applyAlignment="1" applyProtection="1">
      <alignment horizontal="left" vertical="top" wrapText="1"/>
      <protection hidden="1"/>
    </xf>
    <xf numFmtId="38" fontId="6" fillId="8" borderId="42" xfId="0" applyNumberFormat="1" applyFont="1" applyFill="1" applyBorder="1" applyAlignment="1" applyProtection="1">
      <alignment horizontal="right" vertical="top" wrapText="1"/>
      <protection hidden="1"/>
    </xf>
    <xf numFmtId="38" fontId="6" fillId="8" borderId="45" xfId="0" applyNumberFormat="1" applyFont="1" applyFill="1" applyBorder="1" applyAlignment="1" applyProtection="1">
      <alignment horizontal="right" vertical="top" wrapText="1"/>
      <protection hidden="1"/>
    </xf>
    <xf numFmtId="167" fontId="6" fillId="10" borderId="45" xfId="0" applyNumberFormat="1" applyFont="1" applyFill="1" applyBorder="1" applyAlignment="1" applyProtection="1">
      <alignment horizontal="right" vertical="top" wrapText="1"/>
      <protection hidden="1"/>
    </xf>
    <xf numFmtId="38" fontId="6" fillId="8" borderId="18" xfId="0" applyNumberFormat="1" applyFont="1" applyFill="1" applyBorder="1" applyAlignment="1" applyProtection="1">
      <alignment horizontal="right" vertical="top" wrapText="1"/>
      <protection hidden="1"/>
    </xf>
    <xf numFmtId="167" fontId="6" fillId="10" borderId="18" xfId="0" applyNumberFormat="1" applyFont="1" applyFill="1" applyBorder="1" applyAlignment="1" applyProtection="1">
      <alignment horizontal="right" vertical="top" wrapText="1"/>
      <protection hidden="1"/>
    </xf>
    <xf numFmtId="0" fontId="6" fillId="8" borderId="18" xfId="0" applyFont="1" applyFill="1" applyBorder="1" applyAlignment="1" applyProtection="1">
      <alignment horizontal="left" vertical="top"/>
      <protection hidden="1"/>
    </xf>
    <xf numFmtId="0" fontId="6" fillId="8" borderId="52" xfId="0" applyFont="1" applyFill="1" applyBorder="1" applyAlignment="1" applyProtection="1">
      <alignment horizontal="left" vertical="top"/>
      <protection hidden="1"/>
    </xf>
    <xf numFmtId="2" fontId="6" fillId="8" borderId="52" xfId="0" applyNumberFormat="1" applyFont="1" applyFill="1" applyBorder="1" applyAlignment="1" applyProtection="1">
      <alignment horizontal="right" vertical="top" wrapText="1"/>
      <protection hidden="1"/>
    </xf>
    <xf numFmtId="2" fontId="6" fillId="8" borderId="18" xfId="0" applyNumberFormat="1" applyFont="1" applyFill="1" applyBorder="1" applyAlignment="1" applyProtection="1">
      <alignment horizontal="right" vertical="top" wrapText="1"/>
      <protection hidden="1"/>
    </xf>
    <xf numFmtId="38" fontId="6" fillId="22" borderId="62" xfId="0" applyNumberFormat="1" applyFont="1" applyFill="1" applyBorder="1" applyAlignment="1" applyProtection="1">
      <alignment horizontal="right" vertical="top" wrapText="1"/>
      <protection hidden="1"/>
    </xf>
    <xf numFmtId="38" fontId="6" fillId="22" borderId="18" xfId="0" applyNumberFormat="1" applyFont="1" applyFill="1" applyBorder="1" applyAlignment="1" applyProtection="1">
      <alignment horizontal="right" vertical="top" wrapText="1"/>
      <protection hidden="1"/>
    </xf>
    <xf numFmtId="49" fontId="26" fillId="16" borderId="66" xfId="0" applyNumberFormat="1" applyFont="1" applyFill="1" applyBorder="1" applyAlignment="1" applyProtection="1">
      <alignment horizontal="left" vertical="top" wrapText="1"/>
      <protection hidden="1"/>
    </xf>
    <xf numFmtId="49" fontId="26" fillId="16" borderId="66" xfId="0" applyNumberFormat="1" applyFont="1" applyFill="1" applyBorder="1" applyAlignment="1" applyProtection="1">
      <alignment horizontal="center" vertical="top" wrapText="1"/>
      <protection hidden="1"/>
    </xf>
    <xf numFmtId="0" fontId="26" fillId="13" borderId="68" xfId="0" applyFont="1" applyFill="1" applyBorder="1" applyAlignment="1" applyProtection="1">
      <alignment horizontal="center" vertical="top" wrapText="1"/>
      <protection hidden="1"/>
    </xf>
    <xf numFmtId="0" fontId="26" fillId="14" borderId="69" xfId="0" applyFont="1" applyFill="1" applyBorder="1" applyAlignment="1" applyProtection="1">
      <alignment horizontal="center" vertical="top" wrapText="1"/>
      <protection hidden="1"/>
    </xf>
    <xf numFmtId="0" fontId="6" fillId="8" borderId="66" xfId="0" applyFont="1" applyFill="1" applyBorder="1" applyAlignment="1" applyProtection="1">
      <alignment horizontal="left" vertical="top" wrapText="1"/>
      <protection hidden="1"/>
    </xf>
    <xf numFmtId="3" fontId="6" fillId="8" borderId="70" xfId="0" applyNumberFormat="1" applyFont="1" applyFill="1" applyBorder="1" applyAlignment="1" applyProtection="1">
      <alignment horizontal="right" vertical="top" wrapText="1"/>
      <protection hidden="1"/>
    </xf>
    <xf numFmtId="3" fontId="6" fillId="8" borderId="71" xfId="0" applyNumberFormat="1" applyFont="1" applyFill="1" applyBorder="1" applyAlignment="1" applyProtection="1">
      <alignment horizontal="right" vertical="top" wrapText="1"/>
      <protection hidden="1"/>
    </xf>
    <xf numFmtId="3" fontId="6" fillId="8" borderId="72" xfId="0" applyNumberFormat="1" applyFont="1" applyFill="1" applyBorder="1" applyAlignment="1" applyProtection="1">
      <alignment horizontal="right" vertical="top" wrapText="1"/>
      <protection hidden="1"/>
    </xf>
    <xf numFmtId="3" fontId="6" fillId="8" borderId="73" xfId="0" applyNumberFormat="1" applyFont="1" applyFill="1" applyBorder="1" applyAlignment="1" applyProtection="1">
      <alignment horizontal="right" vertical="top" wrapText="1"/>
      <protection hidden="1"/>
    </xf>
    <xf numFmtId="3" fontId="6" fillId="8" borderId="74" xfId="0" applyNumberFormat="1" applyFont="1" applyFill="1" applyBorder="1" applyAlignment="1" applyProtection="1">
      <alignment horizontal="right" vertical="top" wrapText="1"/>
      <protection hidden="1"/>
    </xf>
    <xf numFmtId="0" fontId="6" fillId="8" borderId="75" xfId="0" applyFont="1" applyFill="1" applyBorder="1" applyAlignment="1" applyProtection="1">
      <alignment horizontal="left" vertical="top" wrapText="1"/>
      <protection hidden="1"/>
    </xf>
    <xf numFmtId="3" fontId="6" fillId="8" borderId="76" xfId="0" applyNumberFormat="1" applyFont="1" applyFill="1" applyBorder="1" applyAlignment="1" applyProtection="1">
      <alignment horizontal="right" vertical="top" wrapText="1"/>
      <protection hidden="1"/>
    </xf>
    <xf numFmtId="3" fontId="6" fillId="8" borderId="20" xfId="0" applyNumberFormat="1" applyFont="1" applyFill="1" applyBorder="1" applyAlignment="1" applyProtection="1">
      <alignment horizontal="right" vertical="top" wrapText="1"/>
      <protection hidden="1"/>
    </xf>
    <xf numFmtId="3" fontId="6" fillId="8" borderId="19" xfId="0" applyNumberFormat="1" applyFont="1" applyFill="1" applyBorder="1" applyAlignment="1" applyProtection="1">
      <alignment horizontal="right" vertical="top" wrapText="1"/>
      <protection hidden="1"/>
    </xf>
    <xf numFmtId="3" fontId="6" fillId="8" borderId="77" xfId="0" applyNumberFormat="1" applyFont="1" applyFill="1" applyBorder="1" applyAlignment="1" applyProtection="1">
      <alignment horizontal="right" vertical="top" wrapText="1"/>
      <protection hidden="1"/>
    </xf>
    <xf numFmtId="3" fontId="6" fillId="8" borderId="78" xfId="0" applyNumberFormat="1" applyFont="1" applyFill="1" applyBorder="1" applyAlignment="1" applyProtection="1">
      <alignment horizontal="right" vertical="top" wrapText="1"/>
      <protection hidden="1"/>
    </xf>
    <xf numFmtId="3" fontId="6" fillId="8" borderId="79" xfId="0" applyNumberFormat="1" applyFont="1" applyFill="1" applyBorder="1" applyAlignment="1" applyProtection="1">
      <alignment horizontal="right" vertical="top" wrapText="1"/>
      <protection hidden="1"/>
    </xf>
    <xf numFmtId="3" fontId="6" fillId="8" borderId="80" xfId="0" applyNumberFormat="1" applyFont="1" applyFill="1" applyBorder="1" applyAlignment="1" applyProtection="1">
      <alignment horizontal="right" vertical="top" wrapText="1"/>
      <protection hidden="1"/>
    </xf>
    <xf numFmtId="3" fontId="6" fillId="8" borderId="81" xfId="0" applyNumberFormat="1" applyFont="1" applyFill="1" applyBorder="1" applyAlignment="1" applyProtection="1">
      <alignment horizontal="right" vertical="top" wrapText="1"/>
      <protection hidden="1"/>
    </xf>
    <xf numFmtId="3" fontId="6" fillId="8" borderId="82" xfId="0" applyNumberFormat="1" applyFont="1" applyFill="1" applyBorder="1" applyAlignment="1" applyProtection="1">
      <alignment horizontal="right" vertical="top" wrapText="1"/>
      <protection hidden="1"/>
    </xf>
    <xf numFmtId="3" fontId="6" fillId="8" borderId="83" xfId="0" applyNumberFormat="1" applyFont="1" applyFill="1" applyBorder="1" applyAlignment="1" applyProtection="1">
      <alignment horizontal="right" vertical="top" wrapText="1"/>
      <protection hidden="1"/>
    </xf>
    <xf numFmtId="0" fontId="16" fillId="8" borderId="66" xfId="0" applyFont="1" applyFill="1" applyBorder="1" applyAlignment="1" applyProtection="1">
      <alignment horizontal="left" vertical="top" wrapText="1"/>
      <protection hidden="1"/>
    </xf>
    <xf numFmtId="3" fontId="6" fillId="8" borderId="84" xfId="0" applyNumberFormat="1" applyFont="1" applyFill="1" applyBorder="1" applyAlignment="1" applyProtection="1">
      <alignment horizontal="right" vertical="top" wrapText="1"/>
      <protection hidden="1"/>
    </xf>
    <xf numFmtId="3" fontId="6" fillId="8" borderId="85" xfId="0" applyNumberFormat="1" applyFont="1" applyFill="1" applyBorder="1" applyAlignment="1" applyProtection="1">
      <alignment horizontal="right" vertical="top" wrapText="1"/>
      <protection hidden="1"/>
    </xf>
    <xf numFmtId="3" fontId="6" fillId="8" borderId="52" xfId="0" applyNumberFormat="1" applyFont="1" applyFill="1" applyBorder="1" applyAlignment="1" applyProtection="1">
      <alignment horizontal="right" vertical="top" wrapText="1"/>
      <protection hidden="1"/>
    </xf>
    <xf numFmtId="3" fontId="6" fillId="8" borderId="86" xfId="0" applyNumberFormat="1" applyFont="1" applyFill="1" applyBorder="1" applyAlignment="1" applyProtection="1">
      <alignment horizontal="right" vertical="top" wrapText="1"/>
      <protection hidden="1"/>
    </xf>
    <xf numFmtId="3" fontId="6" fillId="8" borderId="87" xfId="0" applyNumberFormat="1" applyFont="1" applyFill="1" applyBorder="1" applyAlignment="1" applyProtection="1">
      <alignment horizontal="right" vertical="top" wrapText="1"/>
      <protection hidden="1"/>
    </xf>
    <xf numFmtId="38" fontId="6" fillId="8" borderId="84" xfId="0" applyNumberFormat="1" applyFont="1" applyFill="1" applyBorder="1" applyAlignment="1" applyProtection="1">
      <alignment horizontal="right" vertical="top"/>
      <protection hidden="1"/>
    </xf>
    <xf numFmtId="38" fontId="6" fillId="8" borderId="88" xfId="0" applyNumberFormat="1" applyFont="1" applyFill="1" applyBorder="1" applyAlignment="1" applyProtection="1">
      <alignment horizontal="right" vertical="top"/>
      <protection hidden="1"/>
    </xf>
    <xf numFmtId="0" fontId="16" fillId="8" borderId="75" xfId="0" applyFont="1" applyFill="1" applyBorder="1" applyAlignment="1" applyProtection="1">
      <alignment horizontal="left" vertical="top" wrapText="1"/>
      <protection hidden="1"/>
    </xf>
    <xf numFmtId="3" fontId="6" fillId="8" borderId="18" xfId="0" applyNumberFormat="1" applyFont="1" applyFill="1" applyBorder="1" applyAlignment="1" applyProtection="1">
      <alignment horizontal="right" vertical="top" wrapText="1"/>
      <protection hidden="1"/>
    </xf>
    <xf numFmtId="3" fontId="6" fillId="8" borderId="89" xfId="0" applyNumberFormat="1" applyFont="1" applyFill="1" applyBorder="1" applyAlignment="1" applyProtection="1">
      <alignment horizontal="right" vertical="top" wrapText="1"/>
      <protection hidden="1"/>
    </xf>
    <xf numFmtId="3" fontId="6" fillId="8" borderId="90" xfId="0" applyNumberFormat="1" applyFont="1" applyFill="1" applyBorder="1" applyAlignment="1" applyProtection="1">
      <alignment horizontal="right" vertical="top" wrapText="1"/>
      <protection hidden="1"/>
    </xf>
    <xf numFmtId="3" fontId="6" fillId="8" borderId="91" xfId="0" applyNumberFormat="1" applyFont="1" applyFill="1" applyBorder="1" applyAlignment="1" applyProtection="1">
      <alignment horizontal="right" vertical="top" wrapText="1"/>
      <protection hidden="1"/>
    </xf>
    <xf numFmtId="3" fontId="6" fillId="8" borderId="92" xfId="0" applyNumberFormat="1" applyFont="1" applyFill="1" applyBorder="1" applyAlignment="1" applyProtection="1">
      <alignment horizontal="right" vertical="top" wrapText="1"/>
      <protection hidden="1"/>
    </xf>
    <xf numFmtId="3" fontId="6" fillId="8" borderId="93" xfId="0" applyNumberFormat="1" applyFont="1" applyFill="1" applyBorder="1" applyAlignment="1" applyProtection="1">
      <alignment horizontal="right" vertical="top" wrapText="1"/>
      <protection hidden="1"/>
    </xf>
    <xf numFmtId="38" fontId="16" fillId="8" borderId="94" xfId="0" applyNumberFormat="1" applyFont="1" applyFill="1" applyBorder="1" applyAlignment="1" applyProtection="1">
      <alignment horizontal="right" vertical="top"/>
      <protection hidden="1"/>
    </xf>
    <xf numFmtId="38" fontId="16" fillId="8" borderId="95" xfId="0" applyNumberFormat="1" applyFont="1" applyFill="1" applyBorder="1" applyAlignment="1" applyProtection="1">
      <alignment horizontal="right" vertical="top"/>
      <protection hidden="1"/>
    </xf>
    <xf numFmtId="0" fontId="16" fillId="8" borderId="96" xfId="0" applyFont="1" applyFill="1" applyBorder="1" applyAlignment="1" applyProtection="1">
      <alignment horizontal="left" vertical="top" wrapText="1"/>
      <protection hidden="1"/>
    </xf>
    <xf numFmtId="3" fontId="16" fillId="8" borderId="97" xfId="0" applyNumberFormat="1" applyFont="1" applyFill="1" applyBorder="1" applyAlignment="1" applyProtection="1">
      <alignment horizontal="right" vertical="top" wrapText="1"/>
      <protection hidden="1"/>
    </xf>
    <xf numFmtId="3" fontId="16" fillId="8" borderId="98" xfId="0" applyNumberFormat="1" applyFont="1" applyFill="1" applyBorder="1" applyAlignment="1" applyProtection="1">
      <alignment horizontal="right" vertical="top" wrapText="1"/>
      <protection hidden="1"/>
    </xf>
    <xf numFmtId="3" fontId="16" fillId="8" borderId="99" xfId="0" applyNumberFormat="1" applyFont="1" applyFill="1" applyBorder="1" applyAlignment="1" applyProtection="1">
      <alignment horizontal="right" vertical="top" wrapText="1"/>
      <protection hidden="1"/>
    </xf>
    <xf numFmtId="3" fontId="16" fillId="8" borderId="100" xfId="0" applyNumberFormat="1" applyFont="1" applyFill="1" applyBorder="1" applyAlignment="1" applyProtection="1">
      <alignment horizontal="right" vertical="top" wrapText="1"/>
      <protection hidden="1"/>
    </xf>
    <xf numFmtId="3" fontId="16" fillId="8" borderId="101" xfId="0" applyNumberFormat="1" applyFont="1" applyFill="1" applyBorder="1" applyAlignment="1" applyProtection="1">
      <alignment horizontal="right" vertical="top" wrapText="1"/>
      <protection hidden="1"/>
    </xf>
    <xf numFmtId="3" fontId="16" fillId="8" borderId="102" xfId="0" applyNumberFormat="1" applyFont="1" applyFill="1" applyBorder="1" applyAlignment="1" applyProtection="1">
      <alignment horizontal="right" vertical="top" wrapText="1"/>
      <protection hidden="1"/>
    </xf>
    <xf numFmtId="3" fontId="16" fillId="8" borderId="103" xfId="0" applyNumberFormat="1" applyFont="1" applyFill="1" applyBorder="1" applyAlignment="1" applyProtection="1">
      <alignment horizontal="right" vertical="top" wrapText="1"/>
      <protection hidden="1"/>
    </xf>
    <xf numFmtId="0" fontId="26" fillId="20" borderId="104" xfId="0" applyFont="1" applyFill="1" applyBorder="1" applyAlignment="1" applyProtection="1">
      <alignment horizontal="left" vertical="center" wrapText="1"/>
      <protection hidden="1"/>
    </xf>
    <xf numFmtId="0" fontId="13" fillId="8" borderId="107" xfId="0" applyFont="1" applyFill="1" applyBorder="1" applyAlignment="1" applyProtection="1">
      <alignment horizontal="left" vertical="top" wrapText="1"/>
      <protection hidden="1"/>
    </xf>
    <xf numFmtId="0" fontId="16" fillId="8" borderId="109" xfId="0" applyFont="1" applyFill="1" applyBorder="1" applyAlignment="1" applyProtection="1">
      <alignment horizontal="left" vertical="top" wrapText="1"/>
      <protection hidden="1"/>
    </xf>
    <xf numFmtId="0" fontId="6" fillId="8" borderId="114" xfId="0" applyFont="1" applyFill="1" applyBorder="1" applyAlignment="1" applyProtection="1">
      <alignment horizontal="left" vertical="top" wrapText="1"/>
      <protection hidden="1"/>
    </xf>
    <xf numFmtId="169" fontId="29" fillId="7" borderId="0" xfId="3" applyNumberFormat="1" applyFont="1" applyFill="1" applyBorder="1" applyAlignment="1" applyProtection="1">
      <protection hidden="1"/>
    </xf>
    <xf numFmtId="0" fontId="6" fillId="8" borderId="109" xfId="0" applyFont="1" applyFill="1" applyBorder="1" applyAlignment="1" applyProtection="1">
      <alignment horizontal="left" vertical="top" wrapText="1"/>
      <protection hidden="1"/>
    </xf>
    <xf numFmtId="0" fontId="16" fillId="8" borderId="114" xfId="0" applyFont="1" applyFill="1" applyBorder="1" applyAlignment="1" applyProtection="1">
      <alignment horizontal="left" vertical="top" wrapText="1"/>
      <protection hidden="1"/>
    </xf>
    <xf numFmtId="169" fontId="13" fillId="7" borderId="0" xfId="3" applyNumberFormat="1" applyFont="1" applyFill="1" applyBorder="1" applyAlignment="1" applyProtection="1">
      <protection hidden="1"/>
    </xf>
    <xf numFmtId="0" fontId="16" fillId="8" borderId="120" xfId="0" applyFont="1" applyFill="1" applyBorder="1" applyAlignment="1" applyProtection="1">
      <alignment horizontal="left" vertical="top" wrapText="1"/>
      <protection hidden="1"/>
    </xf>
    <xf numFmtId="0" fontId="0" fillId="0" borderId="0" xfId="0" applyAlignment="1">
      <alignment vertical="center"/>
    </xf>
    <xf numFmtId="0" fontId="33" fillId="0" borderId="0" xfId="0" applyFont="1" applyAlignment="1">
      <alignment horizontal="center" vertical="center"/>
    </xf>
    <xf numFmtId="0" fontId="2" fillId="0" borderId="125" xfId="0" applyFont="1" applyBorder="1" applyAlignment="1">
      <alignment horizontal="center" vertical="center"/>
    </xf>
    <xf numFmtId="0" fontId="33" fillId="0" borderId="126" xfId="0" applyFont="1" applyBorder="1" applyAlignment="1">
      <alignment horizontal="center" vertical="center"/>
    </xf>
    <xf numFmtId="0" fontId="0" fillId="0" borderId="0" xfId="0" quotePrefix="1"/>
    <xf numFmtId="0" fontId="2" fillId="0" borderId="0" xfId="0" applyFont="1" applyAlignment="1">
      <alignment vertical="center"/>
    </xf>
    <xf numFmtId="0" fontId="34" fillId="0" borderId="0" xfId="0" applyFont="1" applyAlignment="1">
      <alignment vertical="center"/>
    </xf>
    <xf numFmtId="0" fontId="31" fillId="0" borderId="0" xfId="0" applyFont="1" applyAlignment="1">
      <alignment vertical="center"/>
    </xf>
    <xf numFmtId="0" fontId="35" fillId="0" borderId="0" xfId="0" applyFont="1" applyAlignment="1">
      <alignment horizontal="left" vertical="center"/>
    </xf>
    <xf numFmtId="1" fontId="6" fillId="8" borderId="18" xfId="0" applyNumberFormat="1" applyFont="1" applyFill="1" applyBorder="1" applyAlignment="1" applyProtection="1">
      <alignment horizontal="center" vertical="top" wrapText="1"/>
      <protection hidden="1"/>
    </xf>
    <xf numFmtId="0" fontId="0" fillId="0" borderId="0" xfId="0" applyProtection="1"/>
    <xf numFmtId="0" fontId="33" fillId="0" borderId="126" xfId="0" applyFont="1" applyBorder="1" applyAlignment="1" applyProtection="1">
      <alignment horizontal="center" vertical="center"/>
    </xf>
    <xf numFmtId="0" fontId="2" fillId="0" borderId="0" xfId="0" applyFont="1" applyBorder="1" applyAlignment="1" applyProtection="1">
      <alignment horizontal="center" vertical="center"/>
    </xf>
    <xf numFmtId="0" fontId="33" fillId="0" borderId="0" xfId="0" applyFont="1" applyAlignment="1" applyProtection="1">
      <alignment horizontal="center" vertical="center"/>
    </xf>
    <xf numFmtId="0" fontId="0" fillId="0" borderId="0" xfId="0" applyAlignment="1" applyProtection="1">
      <alignment vertical="center"/>
    </xf>
    <xf numFmtId="0" fontId="4" fillId="0" borderId="5"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5" fillId="4"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13" xfId="0" applyFont="1" applyFill="1" applyBorder="1" applyAlignment="1" applyProtection="1">
      <alignment horizontal="left" vertical="center"/>
    </xf>
    <xf numFmtId="0" fontId="5" fillId="0" borderId="13" xfId="0" applyFont="1" applyFill="1" applyBorder="1" applyAlignment="1" applyProtection="1">
      <alignment vertical="center"/>
    </xf>
    <xf numFmtId="0" fontId="4" fillId="0"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3" fontId="5" fillId="4" borderId="0"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vertical="center"/>
    </xf>
    <xf numFmtId="0" fontId="6" fillId="0" borderId="0" xfId="0" applyFont="1" applyAlignment="1" applyProtection="1">
      <alignment vertical="center"/>
    </xf>
    <xf numFmtId="0" fontId="5" fillId="0" borderId="9" xfId="0" applyFont="1" applyFill="1" applyBorder="1" applyAlignment="1" applyProtection="1">
      <alignment horizontal="left" vertical="center"/>
    </xf>
    <xf numFmtId="3" fontId="5" fillId="0" borderId="14" xfId="0" applyNumberFormat="1" applyFont="1" applyFill="1" applyBorder="1" applyAlignment="1" applyProtection="1">
      <alignment vertical="center"/>
    </xf>
    <xf numFmtId="0" fontId="5" fillId="5" borderId="15" xfId="0" applyFont="1" applyFill="1" applyBorder="1" applyAlignment="1" applyProtection="1">
      <alignment horizontal="left" vertical="center"/>
    </xf>
    <xf numFmtId="164" fontId="5" fillId="4" borderId="16" xfId="1" applyNumberFormat="1" applyFont="1" applyFill="1" applyBorder="1" applyAlignment="1" applyProtection="1">
      <alignment horizontal="center" vertical="center"/>
    </xf>
    <xf numFmtId="3" fontId="5" fillId="5" borderId="16" xfId="0" applyNumberFormat="1" applyFont="1" applyFill="1" applyBorder="1" applyAlignment="1" applyProtection="1">
      <alignment horizontal="center" vertical="center"/>
    </xf>
    <xf numFmtId="3" fontId="5" fillId="5" borderId="16" xfId="0" applyNumberFormat="1" applyFont="1" applyFill="1" applyBorder="1" applyAlignment="1" applyProtection="1">
      <alignment vertical="center"/>
    </xf>
    <xf numFmtId="3" fontId="5" fillId="5" borderId="0" xfId="0" applyNumberFormat="1" applyFont="1" applyFill="1" applyBorder="1" applyAlignment="1" applyProtection="1">
      <alignment vertical="center"/>
    </xf>
    <xf numFmtId="164" fontId="5" fillId="5" borderId="16" xfId="1" applyNumberFormat="1" applyFont="1" applyFill="1" applyBorder="1" applyAlignment="1" applyProtection="1">
      <alignment horizontal="center" vertical="center"/>
    </xf>
    <xf numFmtId="3" fontId="5" fillId="0" borderId="13" xfId="0" applyNumberFormat="1" applyFont="1" applyFill="1" applyBorder="1" applyAlignment="1" applyProtection="1">
      <alignment vertical="center"/>
    </xf>
    <xf numFmtId="3" fontId="5" fillId="4" borderId="0" xfId="0" applyNumberFormat="1" applyFont="1" applyFill="1" applyBorder="1" applyAlignment="1" applyProtection="1">
      <alignmen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9" fontId="5" fillId="0" borderId="0" xfId="1" applyFont="1" applyFill="1" applyBorder="1" applyAlignment="1" applyProtection="1">
      <alignment horizontal="center" vertical="center"/>
    </xf>
    <xf numFmtId="0" fontId="4" fillId="6" borderId="0" xfId="0" applyFont="1" applyFill="1" applyBorder="1" applyAlignment="1" applyProtection="1">
      <alignment horizontal="left" vertical="center"/>
    </xf>
    <xf numFmtId="0" fontId="0" fillId="6" borderId="0" xfId="0" applyFill="1" applyProtection="1"/>
    <xf numFmtId="0" fontId="2" fillId="6" borderId="0" xfId="0" applyFont="1" applyFill="1" applyProtection="1"/>
    <xf numFmtId="164" fontId="0" fillId="0" borderId="0" xfId="1" applyNumberFormat="1" applyFont="1" applyProtection="1"/>
    <xf numFmtId="0" fontId="0" fillId="6" borderId="0" xfId="0" applyFill="1" applyAlignment="1"/>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8" borderId="0" xfId="0" applyFont="1" applyFill="1" applyBorder="1" applyAlignment="1" applyProtection="1">
      <alignment vertical="center"/>
      <protection locked="0"/>
    </xf>
    <xf numFmtId="0" fontId="5" fillId="8" borderId="58" xfId="0" applyFont="1" applyFill="1" applyBorder="1" applyAlignment="1" applyProtection="1">
      <alignment vertical="center"/>
      <protection locked="0"/>
    </xf>
    <xf numFmtId="0" fontId="6" fillId="8" borderId="18" xfId="0" applyFont="1" applyFill="1" applyBorder="1" applyAlignment="1" applyProtection="1">
      <alignment horizontal="left" vertical="top" wrapText="1"/>
      <protection hidden="1"/>
    </xf>
    <xf numFmtId="0" fontId="6" fillId="8" borderId="19" xfId="0" applyFont="1" applyFill="1" applyBorder="1" applyAlignment="1" applyProtection="1">
      <alignment horizontal="left" vertical="top" wrapText="1"/>
      <protection hidden="1"/>
    </xf>
    <xf numFmtId="0" fontId="6" fillId="7" borderId="0" xfId="0" applyFont="1" applyFill="1" applyAlignment="1">
      <alignment horizontal="left"/>
    </xf>
    <xf numFmtId="0" fontId="6" fillId="7" borderId="0" xfId="0" applyFont="1" applyFill="1" applyAlignment="1">
      <alignment horizontal="left" vertical="top"/>
    </xf>
    <xf numFmtId="0" fontId="17" fillId="7" borderId="0" xfId="0" applyFont="1" applyFill="1" applyAlignment="1">
      <alignment horizontal="left" vertical="top"/>
    </xf>
    <xf numFmtId="0" fontId="16" fillId="10" borderId="18" xfId="0" applyFont="1" applyFill="1" applyBorder="1" applyAlignment="1">
      <alignment horizontal="left" vertical="top" wrapText="1"/>
    </xf>
    <xf numFmtId="0" fontId="6" fillId="9" borderId="18" xfId="0" applyFont="1" applyFill="1" applyBorder="1" applyAlignment="1" applyProtection="1">
      <alignment horizontal="left" vertical="top" wrapText="1"/>
      <protection locked="0"/>
    </xf>
    <xf numFmtId="166" fontId="6" fillId="9" borderId="18" xfId="0" applyNumberFormat="1" applyFont="1" applyFill="1" applyBorder="1" applyAlignment="1" applyProtection="1">
      <alignment horizontal="center" vertical="top" wrapText="1"/>
      <protection locked="0"/>
    </xf>
    <xf numFmtId="0" fontId="18" fillId="7" borderId="0" xfId="0" applyFont="1" applyFill="1" applyAlignment="1">
      <alignment horizontal="left" vertical="center"/>
    </xf>
    <xf numFmtId="0" fontId="19" fillId="7" borderId="0" xfId="0" applyFont="1" applyFill="1" applyAlignment="1">
      <alignment horizontal="right" vertical="top"/>
    </xf>
    <xf numFmtId="165" fontId="6" fillId="7" borderId="0" xfId="0" applyNumberFormat="1" applyFont="1" applyFill="1" applyAlignment="1">
      <alignment horizontal="left" vertical="top"/>
    </xf>
    <xf numFmtId="0" fontId="20" fillId="7" borderId="0" xfId="0" applyFont="1" applyFill="1" applyAlignment="1">
      <alignment horizontal="left" vertical="top"/>
    </xf>
    <xf numFmtId="0" fontId="21" fillId="7" borderId="0" xfId="0" applyFont="1" applyFill="1" applyAlignment="1">
      <alignment horizontal="left" vertical="top"/>
    </xf>
    <xf numFmtId="166" fontId="6" fillId="7" borderId="0" xfId="0" applyNumberFormat="1" applyFont="1" applyFill="1" applyAlignment="1">
      <alignment horizontal="left" vertical="top"/>
    </xf>
    <xf numFmtId="0" fontId="22" fillId="7" borderId="0" xfId="0" applyFont="1" applyFill="1" applyAlignment="1">
      <alignment horizontal="left" vertical="top"/>
    </xf>
    <xf numFmtId="0" fontId="26" fillId="7" borderId="22" xfId="0" applyFont="1" applyFill="1" applyBorder="1" applyAlignment="1">
      <alignment horizontal="left" vertical="top"/>
    </xf>
    <xf numFmtId="0" fontId="26" fillId="7" borderId="0" xfId="0" applyFont="1" applyFill="1" applyAlignment="1">
      <alignment horizontal="left" vertical="top"/>
    </xf>
    <xf numFmtId="0" fontId="13" fillId="7" borderId="0" xfId="0" applyFont="1" applyFill="1" applyAlignment="1">
      <alignment horizontal="left" vertical="top" wrapText="1"/>
    </xf>
    <xf numFmtId="0" fontId="16" fillId="7" borderId="0" xfId="0" applyFont="1" applyFill="1" applyAlignment="1">
      <alignment horizontal="left"/>
    </xf>
    <xf numFmtId="0" fontId="28" fillId="7" borderId="0" xfId="0" applyFont="1" applyFill="1" applyAlignment="1">
      <alignment horizontal="left"/>
    </xf>
    <xf numFmtId="0" fontId="26" fillId="12" borderId="0" xfId="0" applyFont="1" applyFill="1" applyAlignment="1">
      <alignment horizontal="left" vertical="center"/>
    </xf>
    <xf numFmtId="0" fontId="26" fillId="12" borderId="26" xfId="0" applyFont="1" applyFill="1" applyBorder="1" applyAlignment="1">
      <alignment vertical="center" wrapText="1"/>
    </xf>
    <xf numFmtId="0" fontId="26" fillId="7" borderId="23" xfId="0" applyFont="1" applyFill="1" applyBorder="1" applyAlignment="1">
      <alignment vertical="center"/>
    </xf>
    <xf numFmtId="0" fontId="26" fillId="15" borderId="28" xfId="0" applyFont="1" applyFill="1" applyBorder="1" applyAlignment="1">
      <alignment horizontal="left" vertical="top" wrapText="1"/>
    </xf>
    <xf numFmtId="0" fontId="28" fillId="15" borderId="29" xfId="0" applyFont="1" applyFill="1" applyBorder="1" applyAlignment="1">
      <alignment horizontal="left" vertical="top" wrapText="1"/>
    </xf>
    <xf numFmtId="0" fontId="26" fillId="15" borderId="29" xfId="0" applyFont="1" applyFill="1" applyBorder="1" applyAlignment="1">
      <alignment horizontal="left" vertical="top" wrapText="1"/>
    </xf>
    <xf numFmtId="0" fontId="26" fillId="15" borderId="30" xfId="0" applyFont="1" applyFill="1" applyBorder="1" applyAlignment="1">
      <alignment horizontal="left" vertical="top" wrapText="1"/>
    </xf>
    <xf numFmtId="0" fontId="26" fillId="16" borderId="30" xfId="0" applyFont="1" applyFill="1" applyBorder="1" applyAlignment="1">
      <alignment horizontal="left" vertical="top" wrapText="1"/>
    </xf>
    <xf numFmtId="0" fontId="26" fillId="16" borderId="32" xfId="0" applyFont="1" applyFill="1" applyBorder="1" applyAlignment="1">
      <alignment horizontal="center" vertical="top" wrapText="1"/>
    </xf>
    <xf numFmtId="0" fontId="26" fillId="16" borderId="33" xfId="0" applyFont="1" applyFill="1" applyBorder="1" applyAlignment="1">
      <alignment horizontal="center" vertical="top" wrapText="1"/>
    </xf>
    <xf numFmtId="0" fontId="26" fillId="16" borderId="34" xfId="0" applyFont="1" applyFill="1" applyBorder="1" applyAlignment="1">
      <alignment horizontal="left" vertical="top" wrapText="1"/>
    </xf>
    <xf numFmtId="0" fontId="26" fillId="17" borderId="35" xfId="0" applyFont="1" applyFill="1" applyBorder="1" applyAlignment="1">
      <alignment horizontal="left" vertical="top" wrapText="1"/>
    </xf>
    <xf numFmtId="0" fontId="26" fillId="17" borderId="29" xfId="0" applyFont="1" applyFill="1" applyBorder="1" applyAlignment="1">
      <alignment horizontal="left" vertical="top" wrapText="1"/>
    </xf>
    <xf numFmtId="0" fontId="26" fillId="18" borderId="29" xfId="0" applyFont="1" applyFill="1" applyBorder="1" applyAlignment="1">
      <alignment horizontal="left" vertical="top" wrapText="1"/>
    </xf>
    <xf numFmtId="0" fontId="26" fillId="15" borderId="36" xfId="0" applyFont="1" applyFill="1" applyBorder="1" applyAlignment="1">
      <alignment horizontal="left" vertical="top" wrapText="1"/>
    </xf>
    <xf numFmtId="0" fontId="26" fillId="15" borderId="38" xfId="0" applyFont="1" applyFill="1" applyBorder="1" applyAlignment="1">
      <alignment horizontal="left" vertical="top" wrapText="1"/>
    </xf>
    <xf numFmtId="0" fontId="26" fillId="15" borderId="39" xfId="0" applyFont="1" applyFill="1" applyBorder="1" applyAlignment="1">
      <alignment horizontal="left" vertical="top" wrapText="1"/>
    </xf>
    <xf numFmtId="0" fontId="16" fillId="8" borderId="40" xfId="0" applyFont="1" applyFill="1" applyBorder="1" applyAlignment="1">
      <alignment horizontal="left" vertical="top" wrapText="1"/>
    </xf>
    <xf numFmtId="0" fontId="6" fillId="8" borderId="40" xfId="0" applyFont="1" applyFill="1" applyBorder="1" applyAlignment="1" applyProtection="1">
      <alignment horizontal="left" vertical="top" wrapText="1"/>
      <protection hidden="1"/>
    </xf>
    <xf numFmtId="49" fontId="6" fillId="0" borderId="40" xfId="0" applyNumberFormat="1" applyFont="1" applyBorder="1" applyAlignment="1" applyProtection="1">
      <alignment horizontal="left" vertical="top" wrapText="1"/>
      <protection locked="0"/>
    </xf>
    <xf numFmtId="167" fontId="6" fillId="0" borderId="41" xfId="0" applyNumberFormat="1" applyFont="1" applyBorder="1" applyAlignment="1" applyProtection="1">
      <alignment horizontal="right" vertical="top" wrapText="1"/>
      <protection locked="0"/>
    </xf>
    <xf numFmtId="38" fontId="6" fillId="0" borderId="41" xfId="0" applyNumberFormat="1" applyFont="1" applyBorder="1" applyAlignment="1" applyProtection="1">
      <alignment horizontal="right" vertical="top" wrapText="1"/>
      <protection locked="0"/>
    </xf>
    <xf numFmtId="38" fontId="6" fillId="9" borderId="41" xfId="0" applyNumberFormat="1" applyFont="1" applyFill="1" applyBorder="1" applyAlignment="1" applyProtection="1">
      <alignment horizontal="right" vertical="top" wrapText="1"/>
      <protection locked="0"/>
    </xf>
    <xf numFmtId="38" fontId="6" fillId="9" borderId="43" xfId="0" applyNumberFormat="1" applyFont="1" applyFill="1" applyBorder="1" applyAlignment="1" applyProtection="1">
      <alignment horizontal="right" vertical="top" wrapText="1"/>
      <protection locked="0"/>
    </xf>
    <xf numFmtId="167" fontId="6" fillId="0" borderId="44" xfId="0" applyNumberFormat="1" applyFont="1" applyBorder="1" applyAlignment="1" applyProtection="1">
      <alignment horizontal="right" vertical="top" wrapText="1"/>
      <protection locked="0"/>
    </xf>
    <xf numFmtId="38" fontId="6" fillId="0" borderId="44" xfId="0" applyNumberFormat="1" applyFont="1" applyBorder="1" applyAlignment="1" applyProtection="1">
      <alignment horizontal="right" vertical="top" wrapText="1"/>
      <protection locked="0"/>
    </xf>
    <xf numFmtId="0" fontId="16" fillId="0" borderId="49" xfId="0" applyFont="1" applyBorder="1" applyAlignment="1" applyProtection="1">
      <alignment horizontal="left" vertical="top" wrapText="1"/>
      <protection locked="0"/>
    </xf>
    <xf numFmtId="0" fontId="6" fillId="8" borderId="49" xfId="0" applyFont="1" applyFill="1" applyBorder="1" applyAlignment="1" applyProtection="1">
      <alignment horizontal="left" vertical="top" wrapText="1"/>
      <protection hidden="1"/>
    </xf>
    <xf numFmtId="49" fontId="6" fillId="0" borderId="49" xfId="0" applyNumberFormat="1" applyFont="1" applyBorder="1" applyAlignment="1" applyProtection="1">
      <alignment horizontal="left" vertical="top" wrapText="1"/>
      <protection locked="0"/>
    </xf>
    <xf numFmtId="167" fontId="6" fillId="0" borderId="49" xfId="0" applyNumberFormat="1" applyFont="1" applyBorder="1" applyAlignment="1" applyProtection="1">
      <alignment horizontal="right" vertical="top" wrapText="1"/>
      <protection locked="0"/>
    </xf>
    <xf numFmtId="38" fontId="6" fillId="0" borderId="49" xfId="0" applyNumberFormat="1" applyFont="1" applyBorder="1" applyAlignment="1" applyProtection="1">
      <alignment horizontal="right" vertical="top" wrapText="1"/>
      <protection locked="0"/>
    </xf>
    <xf numFmtId="38" fontId="6" fillId="9" borderId="49" xfId="0" applyNumberFormat="1" applyFont="1" applyFill="1" applyBorder="1" applyAlignment="1" applyProtection="1">
      <alignment horizontal="right" vertical="top" wrapText="1"/>
      <protection locked="0"/>
    </xf>
    <xf numFmtId="0" fontId="16" fillId="0" borderId="19" xfId="0" applyFont="1" applyBorder="1" applyAlignment="1" applyProtection="1">
      <alignment horizontal="left" vertical="top" wrapText="1"/>
      <protection locked="0"/>
    </xf>
    <xf numFmtId="49" fontId="6" fillId="0" borderId="19" xfId="0" applyNumberFormat="1" applyFont="1" applyBorder="1" applyAlignment="1" applyProtection="1">
      <alignment horizontal="left" vertical="top" wrapText="1"/>
      <protection locked="0"/>
    </xf>
    <xf numFmtId="167" fontId="6" fillId="0" borderId="19" xfId="0" applyNumberFormat="1" applyFont="1" applyBorder="1" applyAlignment="1" applyProtection="1">
      <alignment horizontal="right" vertical="top" wrapText="1"/>
      <protection locked="0"/>
    </xf>
    <xf numFmtId="38" fontId="6" fillId="0" borderId="19" xfId="0" applyNumberFormat="1" applyFont="1" applyBorder="1" applyAlignment="1" applyProtection="1">
      <alignment horizontal="right" vertical="top" wrapText="1"/>
      <protection locked="0"/>
    </xf>
    <xf numFmtId="38" fontId="6" fillId="9" borderId="19" xfId="0" applyNumberFormat="1" applyFont="1" applyFill="1" applyBorder="1" applyAlignment="1" applyProtection="1">
      <alignment horizontal="right" vertical="top" wrapText="1"/>
      <protection locked="0"/>
    </xf>
    <xf numFmtId="0" fontId="31" fillId="7" borderId="0" xfId="0" applyFont="1" applyFill="1" applyAlignment="1">
      <alignment horizontal="left"/>
    </xf>
    <xf numFmtId="0" fontId="26" fillId="19" borderId="50" xfId="0" applyFont="1" applyFill="1" applyBorder="1" applyAlignment="1">
      <alignment horizontal="left" vertical="top"/>
    </xf>
    <xf numFmtId="0" fontId="26" fillId="19" borderId="50" xfId="0" applyFont="1" applyFill="1" applyBorder="1" applyAlignment="1">
      <alignment horizontal="left" vertical="top" wrapText="1"/>
    </xf>
    <xf numFmtId="0" fontId="26" fillId="19" borderId="51" xfId="0" applyFont="1" applyFill="1" applyBorder="1" applyAlignment="1">
      <alignment horizontal="left" vertical="top" wrapText="1"/>
    </xf>
    <xf numFmtId="166" fontId="6" fillId="0" borderId="52" xfId="0" applyNumberFormat="1" applyFont="1" applyBorder="1" applyAlignment="1" applyProtection="1">
      <alignment horizontal="right" vertical="top"/>
      <protection locked="0"/>
    </xf>
    <xf numFmtId="1" fontId="6" fillId="0" borderId="52" xfId="0" applyNumberFormat="1" applyFont="1" applyBorder="1" applyAlignment="1" applyProtection="1">
      <alignment horizontal="right" vertical="top"/>
      <protection locked="0"/>
    </xf>
    <xf numFmtId="168" fontId="6" fillId="7" borderId="0" xfId="0" applyNumberFormat="1" applyFont="1" applyFill="1" applyAlignment="1">
      <alignment horizontal="left"/>
    </xf>
    <xf numFmtId="166" fontId="6" fillId="0" borderId="18" xfId="0" applyNumberFormat="1" applyFont="1" applyBorder="1" applyAlignment="1" applyProtection="1">
      <alignment horizontal="right" vertical="top"/>
      <protection locked="0"/>
    </xf>
    <xf numFmtId="1" fontId="6" fillId="0" borderId="18" xfId="0" applyNumberFormat="1" applyFont="1" applyBorder="1" applyAlignment="1" applyProtection="1">
      <alignment horizontal="right" vertical="top"/>
      <protection locked="0"/>
    </xf>
    <xf numFmtId="0" fontId="26" fillId="20" borderId="55" xfId="0" applyFont="1" applyFill="1" applyBorder="1" applyAlignment="1">
      <alignment vertical="center" wrapText="1"/>
    </xf>
    <xf numFmtId="0" fontId="26" fillId="13" borderId="56" xfId="0" applyFont="1" applyFill="1" applyBorder="1" applyAlignment="1">
      <alignment horizontal="left" vertical="center" wrapText="1"/>
    </xf>
    <xf numFmtId="0" fontId="26" fillId="14" borderId="56" xfId="0" applyFont="1" applyFill="1" applyBorder="1" applyAlignment="1">
      <alignment horizontal="left" vertical="center" wrapText="1"/>
    </xf>
    <xf numFmtId="0" fontId="26" fillId="7" borderId="56" xfId="0" applyFont="1" applyFill="1" applyBorder="1" applyAlignment="1">
      <alignment horizontal="left" vertical="center"/>
    </xf>
    <xf numFmtId="0" fontId="26" fillId="15" borderId="57" xfId="0" applyFont="1" applyFill="1" applyBorder="1" applyAlignment="1">
      <alignment horizontal="left" vertical="top" wrapText="1"/>
    </xf>
    <xf numFmtId="0" fontId="26" fillId="15" borderId="58" xfId="0" applyFont="1" applyFill="1" applyBorder="1" applyAlignment="1">
      <alignment horizontal="left" vertical="top" wrapText="1"/>
    </xf>
    <xf numFmtId="0" fontId="26" fillId="16" borderId="59" xfId="0" applyFont="1" applyFill="1" applyBorder="1" applyAlignment="1">
      <alignment horizontal="center" vertical="top" wrapText="1"/>
    </xf>
    <xf numFmtId="0" fontId="26" fillId="12" borderId="59" xfId="0" applyFont="1" applyFill="1" applyBorder="1" applyAlignment="1">
      <alignment horizontal="center" vertical="top" wrapText="1"/>
    </xf>
    <xf numFmtId="0" fontId="26" fillId="16" borderId="23" xfId="0" applyFont="1" applyFill="1" applyBorder="1" applyAlignment="1">
      <alignment horizontal="left" vertical="top" wrapText="1"/>
    </xf>
    <xf numFmtId="0" fontId="26" fillId="17" borderId="0" xfId="0" applyFont="1" applyFill="1" applyAlignment="1">
      <alignment horizontal="left" vertical="top" wrapText="1"/>
    </xf>
    <xf numFmtId="0" fontId="26" fillId="18" borderId="0" xfId="0" applyFont="1" applyFill="1" applyAlignment="1">
      <alignment horizontal="left" vertical="top" wrapText="1"/>
    </xf>
    <xf numFmtId="0" fontId="26" fillId="15" borderId="60" xfId="0" applyFont="1" applyFill="1" applyBorder="1" applyAlignment="1">
      <alignment horizontal="left" vertical="top" wrapText="1"/>
    </xf>
    <xf numFmtId="0" fontId="26" fillId="15" borderId="61" xfId="0" applyFont="1" applyFill="1" applyBorder="1" applyAlignment="1">
      <alignment horizontal="left" vertical="top" wrapText="1"/>
    </xf>
    <xf numFmtId="0" fontId="6" fillId="0" borderId="44" xfId="0" applyFont="1" applyBorder="1" applyAlignment="1" applyProtection="1">
      <alignment horizontal="left" vertical="top" wrapText="1"/>
      <protection locked="0"/>
    </xf>
    <xf numFmtId="0" fontId="6" fillId="8" borderId="44" xfId="0" applyFont="1" applyFill="1" applyBorder="1" applyAlignment="1" applyProtection="1">
      <alignment horizontal="left" vertical="top" wrapText="1"/>
      <protection hidden="1"/>
    </xf>
    <xf numFmtId="38" fontId="6" fillId="21" borderId="44" xfId="0" applyNumberFormat="1" applyFont="1" applyFill="1" applyBorder="1" applyAlignment="1" applyProtection="1">
      <alignment horizontal="right" vertical="top" wrapText="1"/>
      <protection locked="0"/>
    </xf>
    <xf numFmtId="0" fontId="6" fillId="0" borderId="49" xfId="0" applyFont="1" applyBorder="1" applyAlignment="1" applyProtection="1">
      <alignment horizontal="left" vertical="top" wrapText="1"/>
      <protection locked="0"/>
    </xf>
    <xf numFmtId="38" fontId="6" fillId="21" borderId="49" xfId="0" applyNumberFormat="1" applyFont="1" applyFill="1" applyBorder="1" applyAlignment="1" applyProtection="1">
      <alignment horizontal="right" vertical="top" wrapText="1"/>
      <protection locked="0"/>
    </xf>
    <xf numFmtId="0" fontId="6" fillId="0" borderId="19" xfId="0" applyFont="1" applyBorder="1" applyAlignment="1" applyProtection="1">
      <alignment horizontal="left" vertical="top" wrapText="1"/>
      <protection locked="0"/>
    </xf>
    <xf numFmtId="38" fontId="6" fillId="21" borderId="19" xfId="0" applyNumberFormat="1" applyFont="1" applyFill="1" applyBorder="1" applyAlignment="1" applyProtection="1">
      <alignment horizontal="right" vertical="top" wrapText="1"/>
      <protection locked="0"/>
    </xf>
    <xf numFmtId="0" fontId="6" fillId="7" borderId="0" xfId="0" applyFont="1" applyFill="1" applyAlignment="1">
      <alignment horizontal="left" vertical="top" wrapText="1"/>
    </xf>
    <xf numFmtId="38" fontId="6" fillId="7" borderId="0" xfId="0" applyNumberFormat="1" applyFont="1" applyFill="1" applyAlignment="1">
      <alignment horizontal="left" vertical="top" wrapText="1"/>
    </xf>
    <xf numFmtId="0" fontId="27" fillId="7" borderId="0" xfId="0" applyFont="1" applyFill="1" applyAlignment="1">
      <alignment horizontal="left" vertical="top" wrapText="1"/>
    </xf>
    <xf numFmtId="1" fontId="6" fillId="7" borderId="0" xfId="0" applyNumberFormat="1" applyFont="1" applyFill="1" applyAlignment="1">
      <alignment horizontal="left" vertical="top" wrapText="1"/>
    </xf>
    <xf numFmtId="0" fontId="26" fillId="16" borderId="66" xfId="0" applyFont="1" applyFill="1" applyBorder="1" applyAlignment="1" applyProtection="1">
      <alignment horizontal="center" vertical="top" wrapText="1"/>
      <protection hidden="1"/>
    </xf>
    <xf numFmtId="0" fontId="26" fillId="16" borderId="67" xfId="0" applyFont="1" applyFill="1" applyBorder="1" applyAlignment="1" applyProtection="1">
      <alignment horizontal="center" vertical="top" wrapText="1"/>
      <protection hidden="1"/>
    </xf>
    <xf numFmtId="0" fontId="16" fillId="7" borderId="0" xfId="0" applyFont="1" applyFill="1" applyAlignment="1">
      <alignment horizontal="left" vertical="top" wrapText="1"/>
    </xf>
    <xf numFmtId="38" fontId="16" fillId="7" borderId="0" xfId="0" applyNumberFormat="1" applyFont="1" applyFill="1" applyAlignment="1">
      <alignment horizontal="left" vertical="top" wrapText="1"/>
    </xf>
    <xf numFmtId="0" fontId="26" fillId="7" borderId="0" xfId="0" applyFont="1" applyFill="1" applyAlignment="1" applyProtection="1">
      <alignment vertical="center"/>
      <protection hidden="1"/>
    </xf>
    <xf numFmtId="0" fontId="6" fillId="7" borderId="0" xfId="0" applyFont="1" applyFill="1" applyAlignment="1" applyProtection="1">
      <alignment vertical="top" wrapText="1"/>
      <protection hidden="1"/>
    </xf>
    <xf numFmtId="0" fontId="16" fillId="7" borderId="0" xfId="0" applyFont="1" applyFill="1" applyAlignment="1" applyProtection="1">
      <alignment horizontal="left" vertical="top" wrapText="1"/>
      <protection hidden="1"/>
    </xf>
    <xf numFmtId="38" fontId="6" fillId="7" borderId="0" xfId="0" applyNumberFormat="1" applyFont="1" applyFill="1" applyAlignment="1" applyProtection="1">
      <alignment horizontal="left" vertical="top" wrapText="1"/>
      <protection hidden="1"/>
    </xf>
    <xf numFmtId="38" fontId="16" fillId="7" borderId="0" xfId="0" applyNumberFormat="1" applyFont="1" applyFill="1" applyAlignment="1" applyProtection="1">
      <alignment horizontal="left" vertical="top" wrapText="1"/>
      <protection hidden="1"/>
    </xf>
    <xf numFmtId="0" fontId="6" fillId="7" borderId="0" xfId="0" applyFont="1" applyFill="1" applyAlignment="1" applyProtection="1">
      <alignment horizontal="left" vertical="top"/>
      <protection hidden="1"/>
    </xf>
    <xf numFmtId="38" fontId="6" fillId="7" borderId="0" xfId="0" applyNumberFormat="1" applyFont="1" applyFill="1" applyAlignment="1" applyProtection="1">
      <alignment horizontal="left" vertical="top"/>
      <protection hidden="1"/>
    </xf>
    <xf numFmtId="49" fontId="29" fillId="7" borderId="0" xfId="0" applyNumberFormat="1" applyFont="1" applyFill="1" applyAlignment="1" applyProtection="1">
      <alignment horizontal="left" vertical="top"/>
      <protection locked="0"/>
    </xf>
    <xf numFmtId="49" fontId="26" fillId="7" borderId="0" xfId="0" applyNumberFormat="1" applyFont="1" applyFill="1" applyAlignment="1">
      <alignment horizontal="left" vertical="top" wrapText="1"/>
    </xf>
    <xf numFmtId="0" fontId="16" fillId="7" borderId="0" xfId="0" applyFont="1" applyFill="1" applyAlignment="1" applyProtection="1">
      <alignment horizontal="left" vertical="top"/>
      <protection hidden="1"/>
    </xf>
    <xf numFmtId="38" fontId="6" fillId="7" borderId="0" xfId="0" quotePrefix="1" applyNumberFormat="1" applyFont="1" applyFill="1" applyAlignment="1" applyProtection="1">
      <alignment horizontal="left" vertical="top"/>
      <protection hidden="1"/>
    </xf>
    <xf numFmtId="38" fontId="16" fillId="7" borderId="0" xfId="0" applyNumberFormat="1" applyFont="1" applyFill="1" applyAlignment="1" applyProtection="1">
      <alignment horizontal="left" vertical="top"/>
      <protection hidden="1"/>
    </xf>
    <xf numFmtId="49" fontId="26" fillId="23" borderId="0" xfId="0" applyNumberFormat="1" applyFont="1" applyFill="1" applyAlignment="1">
      <alignment horizontal="left" vertical="top" wrapText="1"/>
    </xf>
    <xf numFmtId="0" fontId="26" fillId="23" borderId="0" xfId="0" applyFont="1" applyFill="1" applyAlignment="1">
      <alignment horizontal="left" vertical="top" wrapText="1"/>
    </xf>
    <xf numFmtId="3" fontId="6" fillId="7" borderId="0" xfId="0" applyNumberFormat="1" applyFont="1" applyFill="1" applyAlignment="1">
      <alignment horizontal="left"/>
    </xf>
    <xf numFmtId="0" fontId="2" fillId="0" borderId="2" xfId="0" applyFont="1" applyBorder="1" applyAlignment="1" applyProtection="1">
      <alignment horizontal="center" vertical="center" textRotation="90"/>
      <protection locked="0"/>
    </xf>
    <xf numFmtId="0" fontId="2" fillId="0" borderId="6"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8" borderId="7" xfId="0" applyFont="1" applyFill="1" applyBorder="1" applyAlignment="1" applyProtection="1">
      <alignment horizontal="left" vertical="center"/>
      <protection locked="0"/>
    </xf>
    <xf numFmtId="0" fontId="5" fillId="8" borderId="58" xfId="0"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0" xfId="0" applyFont="1" applyFill="1" applyBorder="1" applyAlignment="1" applyProtection="1">
      <alignment horizontal="left" vertical="center"/>
      <protection locked="0"/>
    </xf>
    <xf numFmtId="0" fontId="0" fillId="0" borderId="0" xfId="0" applyAlignment="1">
      <alignment horizontal="center"/>
    </xf>
    <xf numFmtId="0" fontId="33" fillId="0" borderId="126" xfId="0" applyFont="1" applyBorder="1" applyAlignment="1">
      <alignment horizontal="center" vertical="center"/>
    </xf>
    <xf numFmtId="0" fontId="0" fillId="0" borderId="0" xfId="0" applyAlignment="1">
      <alignment horizontal="left" vertical="top" wrapText="1"/>
    </xf>
    <xf numFmtId="0" fontId="3" fillId="2" borderId="12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24" xfId="0" applyFont="1" applyFill="1" applyBorder="1" applyAlignment="1" applyProtection="1">
      <alignment horizontal="center" vertical="center"/>
      <protection locked="0"/>
    </xf>
    <xf numFmtId="0" fontId="3" fillId="3" borderId="12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24"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5" fillId="8" borderId="8"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3" fontId="0" fillId="0" borderId="0" xfId="0" applyNumberFormat="1" applyAlignment="1" applyProtection="1">
      <alignment horizontal="center"/>
    </xf>
    <xf numFmtId="0" fontId="0" fillId="0" borderId="0" xfId="0" applyAlignment="1" applyProtection="1">
      <alignment horizont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5" fillId="4" borderId="7" xfId="0" applyFont="1" applyFill="1" applyBorder="1" applyAlignment="1" applyProtection="1">
      <alignment horizontal="left" vertical="center"/>
    </xf>
    <xf numFmtId="0" fontId="5" fillId="4" borderId="8" xfId="0" applyFont="1" applyFill="1" applyBorder="1" applyAlignment="1" applyProtection="1">
      <alignment horizontal="lef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2" fillId="0" borderId="2" xfId="0" applyFont="1" applyBorder="1" applyAlignment="1" applyProtection="1">
      <alignment horizontal="center" vertical="center" textRotation="90"/>
    </xf>
    <xf numFmtId="0" fontId="2" fillId="0" borderId="6" xfId="0" applyFont="1" applyBorder="1" applyAlignment="1" applyProtection="1">
      <alignment horizontal="center" vertical="center" textRotation="90"/>
    </xf>
    <xf numFmtId="0" fontId="2" fillId="0" borderId="17" xfId="0" applyFont="1" applyBorder="1" applyAlignment="1" applyProtection="1">
      <alignment horizontal="center" vertical="center" textRotation="90"/>
    </xf>
    <xf numFmtId="0" fontId="5" fillId="4" borderId="11"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33" fillId="0" borderId="126" xfId="0" applyFont="1" applyBorder="1" applyAlignment="1" applyProtection="1">
      <alignment horizontal="center" vertical="center"/>
    </xf>
    <xf numFmtId="0" fontId="3" fillId="2" borderId="12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24" xfId="0" applyFont="1" applyFill="1" applyBorder="1" applyAlignment="1" applyProtection="1">
      <alignment horizontal="center" vertical="center"/>
    </xf>
    <xf numFmtId="0" fontId="3" fillId="3" borderId="123"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24"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16" fillId="8" borderId="18" xfId="0" applyFont="1" applyFill="1" applyBorder="1" applyAlignment="1">
      <alignment horizontal="left" vertical="top" wrapText="1"/>
    </xf>
    <xf numFmtId="0" fontId="6" fillId="9" borderId="19" xfId="0" applyFont="1" applyFill="1" applyBorder="1" applyAlignment="1" applyProtection="1">
      <alignment horizontal="left" vertical="top" wrapText="1"/>
      <protection locked="0"/>
    </xf>
    <xf numFmtId="0" fontId="6" fillId="9" borderId="20" xfId="0" applyFont="1" applyFill="1" applyBorder="1" applyAlignment="1" applyProtection="1">
      <alignment horizontal="left" vertical="top" wrapText="1"/>
      <protection locked="0"/>
    </xf>
    <xf numFmtId="0" fontId="6" fillId="9" borderId="21" xfId="0" applyFont="1" applyFill="1" applyBorder="1" applyAlignment="1" applyProtection="1">
      <alignment horizontal="left" vertical="top" wrapText="1"/>
      <protection locked="0"/>
    </xf>
    <xf numFmtId="0" fontId="16" fillId="11" borderId="18" xfId="0" applyFont="1" applyFill="1" applyBorder="1" applyAlignment="1">
      <alignment horizontal="left" vertical="top" wrapText="1"/>
    </xf>
    <xf numFmtId="0" fontId="23" fillId="7" borderId="0" xfId="0" applyFont="1" applyFill="1" applyAlignment="1">
      <alignment horizontal="left" vertical="top" wrapText="1"/>
    </xf>
    <xf numFmtId="0" fontId="25" fillId="7" borderId="0" xfId="0" applyFont="1" applyFill="1" applyAlignment="1">
      <alignment horizontal="left" vertical="top" wrapText="1"/>
    </xf>
    <xf numFmtId="0" fontId="10" fillId="7" borderId="0" xfId="0" applyFont="1" applyFill="1" applyAlignment="1">
      <alignment horizontal="left" vertical="top"/>
    </xf>
    <xf numFmtId="0" fontId="12" fillId="7" borderId="0" xfId="0" applyFont="1" applyFill="1" applyAlignment="1">
      <alignment horizontal="left" vertical="top"/>
    </xf>
    <xf numFmtId="0" fontId="6" fillId="7" borderId="0" xfId="0" applyFont="1" applyFill="1" applyAlignment="1">
      <alignment horizontal="left" vertical="top"/>
    </xf>
    <xf numFmtId="0" fontId="13" fillId="8" borderId="18" xfId="0" applyFont="1" applyFill="1" applyBorder="1" applyAlignment="1">
      <alignment horizontal="left" vertical="top" wrapText="1"/>
    </xf>
    <xf numFmtId="0" fontId="6" fillId="8" borderId="19" xfId="0" applyFont="1" applyFill="1" applyBorder="1" applyAlignment="1" applyProtection="1">
      <alignment horizontal="left" vertical="top" wrapText="1"/>
      <protection locked="0"/>
    </xf>
    <xf numFmtId="0" fontId="6" fillId="8" borderId="20" xfId="0" applyFont="1" applyFill="1" applyBorder="1" applyAlignment="1" applyProtection="1">
      <alignment horizontal="left" vertical="top" wrapText="1"/>
      <protection locked="0"/>
    </xf>
    <xf numFmtId="0" fontId="6" fillId="8" borderId="21" xfId="0" applyFont="1" applyFill="1" applyBorder="1" applyAlignment="1" applyProtection="1">
      <alignment horizontal="left" vertical="top" wrapText="1"/>
      <protection locked="0"/>
    </xf>
    <xf numFmtId="0" fontId="13" fillId="8" borderId="18" xfId="0" applyFont="1" applyFill="1" applyBorder="1" applyAlignment="1">
      <alignment horizontal="left" vertical="top"/>
    </xf>
    <xf numFmtId="0" fontId="6" fillId="0" borderId="18"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hidden="1"/>
    </xf>
    <xf numFmtId="164" fontId="6" fillId="0" borderId="18" xfId="0" applyNumberFormat="1" applyFont="1" applyBorder="1" applyAlignment="1" applyProtection="1">
      <alignment horizontal="left" vertical="top" wrapText="1"/>
      <protection locked="0" hidden="1"/>
    </xf>
    <xf numFmtId="0" fontId="29" fillId="8" borderId="18" xfId="2" applyFont="1" applyFill="1" applyBorder="1" applyAlignment="1" applyProtection="1">
      <alignment horizontal="left" vertical="top" wrapText="1"/>
    </xf>
    <xf numFmtId="0" fontId="30" fillId="7" borderId="23" xfId="0" applyFont="1" applyFill="1" applyBorder="1" applyAlignment="1">
      <alignment horizontal="left" vertical="center" wrapText="1"/>
    </xf>
    <xf numFmtId="0" fontId="26" fillId="12" borderId="24" xfId="0" applyFont="1" applyFill="1" applyBorder="1" applyAlignment="1">
      <alignment horizontal="center" vertical="center"/>
    </xf>
    <xf numFmtId="0" fontId="26" fillId="12" borderId="23" xfId="0" applyFont="1" applyFill="1" applyBorder="1" applyAlignment="1">
      <alignment horizontal="center" vertical="center"/>
    </xf>
    <xf numFmtId="0" fontId="0" fillId="0" borderId="23" xfId="0" applyBorder="1"/>
    <xf numFmtId="0" fontId="0" fillId="0" borderId="25" xfId="0" applyBorder="1"/>
    <xf numFmtId="0" fontId="26" fillId="13" borderId="27" xfId="0" applyFont="1" applyFill="1" applyBorder="1" applyAlignment="1">
      <alignment horizontal="center" vertical="center"/>
    </xf>
    <xf numFmtId="0" fontId="0" fillId="0" borderId="23" xfId="0" applyBorder="1" applyAlignment="1">
      <alignment horizontal="center" vertical="center"/>
    </xf>
    <xf numFmtId="0" fontId="26" fillId="14" borderId="23" xfId="0" applyFont="1" applyFill="1" applyBorder="1" applyAlignment="1">
      <alignment horizontal="center" vertical="center"/>
    </xf>
    <xf numFmtId="0" fontId="26" fillId="15" borderId="37" xfId="0" applyFont="1" applyFill="1" applyBorder="1" applyAlignment="1">
      <alignment horizontal="left" vertical="top" wrapText="1"/>
    </xf>
    <xf numFmtId="0" fontId="0" fillId="0" borderId="38" xfId="0" applyBorder="1" applyAlignment="1">
      <alignment horizontal="left" vertical="top" wrapText="1"/>
    </xf>
    <xf numFmtId="38" fontId="6" fillId="9" borderId="46" xfId="0" applyNumberFormat="1" applyFont="1" applyFill="1" applyBorder="1" applyAlignment="1" applyProtection="1">
      <alignment horizontal="left" vertical="top" wrapText="1"/>
      <protection locked="0"/>
    </xf>
    <xf numFmtId="0" fontId="0" fillId="0" borderId="47" xfId="0" applyBorder="1" applyAlignment="1">
      <alignment horizontal="left" vertical="top" wrapText="1"/>
    </xf>
    <xf numFmtId="0" fontId="0" fillId="0" borderId="48" xfId="0" applyBorder="1" applyAlignment="1">
      <alignment horizontal="left" vertical="top" wrapText="1"/>
    </xf>
    <xf numFmtId="38" fontId="6" fillId="9" borderId="19" xfId="0" applyNumberFormat="1" applyFont="1" applyFill="1" applyBorder="1" applyAlignment="1" applyProtection="1">
      <alignment horizontal="left" vertical="top" wrapText="1"/>
      <protection locked="0"/>
    </xf>
    <xf numFmtId="0" fontId="0" fillId="0" borderId="20" xfId="0" applyBorder="1" applyAlignment="1">
      <alignment horizontal="left" vertical="top" wrapText="1"/>
    </xf>
    <xf numFmtId="0" fontId="0" fillId="0" borderId="21" xfId="0" applyBorder="1" applyAlignment="1">
      <alignment horizontal="left" vertical="top" wrapText="1"/>
    </xf>
    <xf numFmtId="0" fontId="2" fillId="7" borderId="0" xfId="0" applyFont="1" applyFill="1" applyAlignment="1">
      <alignment horizontal="left" vertical="center" wrapText="1"/>
    </xf>
    <xf numFmtId="0" fontId="2" fillId="7" borderId="0" xfId="0" applyFont="1" applyFill="1" applyAlignment="1">
      <alignment horizontal="left" vertical="center"/>
    </xf>
    <xf numFmtId="0" fontId="26" fillId="19" borderId="14" xfId="0" applyFont="1" applyFill="1" applyBorder="1" applyAlignment="1">
      <alignment horizontal="left" vertical="top" wrapText="1"/>
    </xf>
    <xf numFmtId="0" fontId="26" fillId="19" borderId="12" xfId="0" applyFont="1" applyFill="1" applyBorder="1" applyAlignment="1">
      <alignment horizontal="left" vertical="top" wrapText="1"/>
    </xf>
    <xf numFmtId="14" fontId="26" fillId="19" borderId="51" xfId="0" applyNumberFormat="1" applyFont="1" applyFill="1" applyBorder="1" applyAlignment="1">
      <alignment horizontal="left" vertical="top" wrapText="1"/>
    </xf>
    <xf numFmtId="14" fontId="26" fillId="19" borderId="14" xfId="0" applyNumberFormat="1" applyFont="1" applyFill="1" applyBorder="1" applyAlignment="1">
      <alignment horizontal="left" vertical="top" wrapText="1"/>
    </xf>
    <xf numFmtId="14" fontId="26" fillId="19" borderId="12" xfId="0" applyNumberFormat="1" applyFont="1" applyFill="1" applyBorder="1" applyAlignment="1">
      <alignment horizontal="left" vertical="top" wrapText="1"/>
    </xf>
    <xf numFmtId="1" fontId="6" fillId="0" borderId="18" xfId="0" applyNumberFormat="1" applyFont="1" applyBorder="1" applyAlignment="1" applyProtection="1">
      <alignment horizontal="right" vertical="top" wrapText="1"/>
      <protection locked="0"/>
    </xf>
    <xf numFmtId="49" fontId="6" fillId="0" borderId="18" xfId="0" applyNumberFormat="1" applyFont="1" applyBorder="1" applyAlignment="1" applyProtection="1">
      <alignment horizontal="left" vertical="top" wrapText="1"/>
      <protection locked="0"/>
    </xf>
    <xf numFmtId="49" fontId="32" fillId="0" borderId="18" xfId="0" applyNumberFormat="1" applyFont="1" applyBorder="1" applyAlignment="1" applyProtection="1">
      <alignment horizontal="left" vertical="top" wrapText="1"/>
      <protection locked="0"/>
    </xf>
    <xf numFmtId="0" fontId="26" fillId="20" borderId="53" xfId="0" applyFont="1" applyFill="1" applyBorder="1" applyAlignment="1">
      <alignment horizontal="center" vertical="center"/>
    </xf>
    <xf numFmtId="0" fontId="0" fillId="0" borderId="53" xfId="0" applyBorder="1"/>
    <xf numFmtId="0" fontId="0" fillId="0" borderId="54" xfId="0" applyBorder="1"/>
    <xf numFmtId="0" fontId="26" fillId="15" borderId="60" xfId="0" applyFont="1" applyFill="1" applyBorder="1" applyAlignment="1">
      <alignment horizontal="left" vertical="top" wrapText="1"/>
    </xf>
    <xf numFmtId="0" fontId="0" fillId="0" borderId="60" xfId="0" applyBorder="1" applyAlignment="1">
      <alignment horizontal="left" vertical="top" wrapText="1"/>
    </xf>
    <xf numFmtId="1" fontId="6" fillId="0" borderId="52" xfId="0" applyNumberFormat="1" applyFont="1" applyBorder="1" applyAlignment="1" applyProtection="1">
      <alignment horizontal="right" vertical="top" wrapText="1"/>
      <protection locked="0"/>
    </xf>
    <xf numFmtId="49" fontId="6" fillId="0" borderId="52" xfId="0" applyNumberFormat="1" applyFont="1" applyBorder="1" applyAlignment="1" applyProtection="1">
      <alignment horizontal="left" vertical="top" wrapText="1"/>
      <protection locked="0"/>
    </xf>
    <xf numFmtId="0" fontId="26" fillId="20" borderId="105" xfId="0" applyFont="1" applyFill="1" applyBorder="1" applyAlignment="1" applyProtection="1">
      <alignment horizontal="center" vertical="center"/>
      <protection hidden="1"/>
    </xf>
    <xf numFmtId="0" fontId="26" fillId="20" borderId="106" xfId="0" applyFont="1" applyFill="1" applyBorder="1" applyAlignment="1" applyProtection="1">
      <alignment horizontal="center" vertical="center"/>
      <protection hidden="1"/>
    </xf>
    <xf numFmtId="0" fontId="26" fillId="20" borderId="86" xfId="0" applyFont="1" applyFill="1" applyBorder="1" applyAlignment="1" applyProtection="1">
      <alignment horizontal="center" vertical="center"/>
      <protection hidden="1"/>
    </xf>
    <xf numFmtId="38" fontId="6" fillId="0" borderId="63" xfId="0" applyNumberFormat="1" applyFont="1" applyBorder="1" applyAlignment="1" applyProtection="1">
      <alignment horizontal="left" vertical="top" wrapText="1"/>
      <protection locked="0"/>
    </xf>
    <xf numFmtId="0" fontId="0" fillId="0" borderId="64" xfId="0" applyBorder="1" applyAlignment="1">
      <alignment horizontal="left" vertical="top" wrapText="1"/>
    </xf>
    <xf numFmtId="0" fontId="0" fillId="0" borderId="65" xfId="0" applyBorder="1" applyAlignment="1">
      <alignment horizontal="left" vertical="top" wrapText="1"/>
    </xf>
    <xf numFmtId="38" fontId="6" fillId="0" borderId="19" xfId="0" applyNumberFormat="1" applyFont="1" applyBorder="1" applyAlignment="1" applyProtection="1">
      <alignment horizontal="left" vertical="top" wrapText="1"/>
      <protection locked="0"/>
    </xf>
    <xf numFmtId="0" fontId="26" fillId="20" borderId="87" xfId="0" applyFont="1" applyFill="1" applyBorder="1" applyAlignment="1" applyProtection="1">
      <alignment horizontal="center" vertical="center"/>
      <protection hidden="1"/>
    </xf>
    <xf numFmtId="0" fontId="6" fillId="8" borderId="18" xfId="0" applyFont="1" applyFill="1" applyBorder="1" applyAlignment="1" applyProtection="1">
      <alignment horizontal="left" vertical="top" wrapText="1"/>
      <protection hidden="1"/>
    </xf>
    <xf numFmtId="0" fontId="6" fillId="8" borderId="19" xfId="0" applyFont="1" applyFill="1" applyBorder="1" applyAlignment="1" applyProtection="1">
      <alignment horizontal="left" vertical="top" wrapText="1"/>
      <protection hidden="1"/>
    </xf>
    <xf numFmtId="0" fontId="6" fillId="8" borderId="108" xfId="0" applyFont="1" applyFill="1" applyBorder="1" applyAlignment="1" applyProtection="1">
      <alignment horizontal="left" vertical="top" wrapText="1"/>
      <protection hidden="1"/>
    </xf>
    <xf numFmtId="0" fontId="29" fillId="8" borderId="19" xfId="0" applyFont="1" applyFill="1" applyBorder="1" applyAlignment="1" applyProtection="1">
      <alignment horizontal="left" vertical="top" wrapText="1"/>
      <protection hidden="1"/>
    </xf>
    <xf numFmtId="0" fontId="29" fillId="8" borderId="21" xfId="0" applyFont="1" applyFill="1" applyBorder="1" applyAlignment="1" applyProtection="1">
      <alignment horizontal="left" vertical="top" wrapText="1"/>
      <protection hidden="1"/>
    </xf>
    <xf numFmtId="164" fontId="6" fillId="8" borderId="112" xfId="0" applyNumberFormat="1" applyFont="1" applyFill="1" applyBorder="1" applyAlignment="1" applyProtection="1">
      <alignment horizontal="center" vertical="top" wrapText="1"/>
      <protection hidden="1"/>
    </xf>
    <xf numFmtId="164" fontId="6" fillId="8" borderId="110" xfId="0" applyNumberFormat="1" applyFont="1" applyFill="1" applyBorder="1" applyAlignment="1" applyProtection="1">
      <alignment horizontal="center" vertical="top" wrapText="1"/>
      <protection hidden="1"/>
    </xf>
    <xf numFmtId="164" fontId="6" fillId="8" borderId="113" xfId="0" applyNumberFormat="1" applyFont="1" applyFill="1" applyBorder="1" applyAlignment="1" applyProtection="1">
      <alignment horizontal="center" vertical="top" wrapText="1"/>
      <protection hidden="1"/>
    </xf>
    <xf numFmtId="164" fontId="6" fillId="8" borderId="111" xfId="0" applyNumberFormat="1" applyFont="1" applyFill="1" applyBorder="1" applyAlignment="1" applyProtection="1">
      <alignment horizontal="center" vertical="top" wrapText="1"/>
      <protection hidden="1"/>
    </xf>
    <xf numFmtId="169" fontId="29" fillId="7" borderId="0" xfId="3" applyNumberFormat="1" applyFont="1" applyFill="1" applyBorder="1" applyAlignment="1" applyProtection="1">
      <alignment horizontal="right" vertical="top"/>
      <protection hidden="1"/>
    </xf>
    <xf numFmtId="169" fontId="13" fillId="8" borderId="112" xfId="3" applyNumberFormat="1" applyFont="1" applyFill="1" applyBorder="1" applyAlignment="1" applyProtection="1">
      <alignment horizontal="right" vertical="top"/>
      <protection hidden="1"/>
    </xf>
    <xf numFmtId="169" fontId="29" fillId="8" borderId="112" xfId="3" applyNumberFormat="1" applyFont="1" applyFill="1" applyBorder="1" applyAlignment="1" applyProtection="1">
      <alignment horizontal="right" vertical="top"/>
      <protection hidden="1"/>
    </xf>
    <xf numFmtId="169" fontId="29" fillId="8" borderId="115" xfId="3" applyNumberFormat="1" applyFont="1" applyFill="1" applyBorder="1" applyAlignment="1" applyProtection="1">
      <alignment horizontal="right" vertical="top"/>
      <protection hidden="1"/>
    </xf>
    <xf numFmtId="169" fontId="29" fillId="8" borderId="116" xfId="3" applyNumberFormat="1" applyFont="1" applyFill="1" applyBorder="1" applyAlignment="1" applyProtection="1">
      <alignment horizontal="right" vertical="top"/>
      <protection hidden="1"/>
    </xf>
    <xf numFmtId="169" fontId="29" fillId="8" borderId="117" xfId="3" applyNumberFormat="1" applyFont="1" applyFill="1" applyBorder="1" applyAlignment="1" applyProtection="1">
      <alignment horizontal="right" vertical="top"/>
      <protection hidden="1"/>
    </xf>
    <xf numFmtId="169" fontId="29" fillId="8" borderId="118" xfId="3" applyNumberFormat="1" applyFont="1" applyFill="1" applyBorder="1" applyAlignment="1" applyProtection="1">
      <alignment horizontal="right" vertical="top"/>
      <protection hidden="1"/>
    </xf>
    <xf numFmtId="169" fontId="29" fillId="8" borderId="110" xfId="3" applyNumberFormat="1" applyFont="1" applyFill="1" applyBorder="1" applyAlignment="1" applyProtection="1">
      <alignment horizontal="right" vertical="top"/>
      <protection hidden="1"/>
    </xf>
    <xf numFmtId="169" fontId="29" fillId="8" borderId="111" xfId="3" applyNumberFormat="1" applyFont="1" applyFill="1" applyBorder="1" applyAlignment="1" applyProtection="1">
      <alignment horizontal="right" vertical="top"/>
      <protection hidden="1"/>
    </xf>
    <xf numFmtId="169" fontId="29" fillId="8" borderId="113" xfId="3" applyNumberFormat="1" applyFont="1" applyFill="1" applyBorder="1" applyAlignment="1" applyProtection="1">
      <alignment horizontal="right" vertical="top"/>
      <protection hidden="1"/>
    </xf>
    <xf numFmtId="169" fontId="13" fillId="8" borderId="115" xfId="3" applyNumberFormat="1" applyFont="1" applyFill="1" applyBorder="1" applyAlignment="1" applyProtection="1">
      <alignment horizontal="right" vertical="top"/>
      <protection hidden="1"/>
    </xf>
    <xf numFmtId="169" fontId="13" fillId="8" borderId="121" xfId="3" applyNumberFormat="1" applyFont="1" applyFill="1" applyBorder="1" applyAlignment="1" applyProtection="1">
      <alignment horizontal="right" vertical="top"/>
      <protection hidden="1"/>
    </xf>
    <xf numFmtId="169" fontId="13" fillId="7" borderId="0" xfId="3" applyNumberFormat="1" applyFont="1" applyFill="1" applyBorder="1" applyAlignment="1" applyProtection="1">
      <alignment horizontal="right" vertical="top"/>
      <protection hidden="1"/>
    </xf>
    <xf numFmtId="169" fontId="13" fillId="8" borderId="119" xfId="3" applyNumberFormat="1" applyFont="1" applyFill="1" applyBorder="1" applyAlignment="1" applyProtection="1">
      <alignment horizontal="right" vertical="top"/>
      <protection hidden="1"/>
    </xf>
    <xf numFmtId="169" fontId="13" fillId="8" borderId="122" xfId="3" applyNumberFormat="1" applyFont="1" applyFill="1" applyBorder="1" applyAlignment="1" applyProtection="1">
      <alignment horizontal="right" vertical="top"/>
      <protection hidden="1"/>
    </xf>
    <xf numFmtId="0" fontId="35" fillId="0" borderId="0" xfId="0" applyFont="1" applyAlignment="1">
      <alignment horizontal="left" vertical="center"/>
    </xf>
  </cellXfs>
  <cellStyles count="4">
    <cellStyle name="Comma" xfId="3" builtinId="3"/>
    <cellStyle name="Hyperlink" xfId="2" builtinId="8"/>
    <cellStyle name="Normal" xfId="0" builtinId="0"/>
    <cellStyle name="Percent" xfId="1" builtinId="5"/>
  </cellStyles>
  <dxfs count="199">
    <dxf>
      <fill>
        <patternFill>
          <bgColor theme="0" tint="-0.14996795556505021"/>
        </patternFill>
      </fill>
    </dxf>
    <dxf>
      <fill>
        <patternFill>
          <bgColor rgb="FFF7FDBF"/>
        </patternFill>
      </fill>
    </dxf>
    <dxf>
      <font>
        <color theme="0" tint="-0.14996795556505021"/>
      </font>
    </dxf>
    <dxf>
      <font>
        <color theme="0" tint="-0.14996795556505021"/>
      </font>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ill>
        <patternFill>
          <bgColor rgb="FFFFBDBF"/>
        </patternFill>
      </fill>
    </dxf>
    <dxf>
      <font>
        <color theme="0" tint="-0.14996795556505021"/>
      </font>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44824</xdr:rowOff>
    </xdr:from>
    <xdr:to>
      <xdr:col>10</xdr:col>
      <xdr:colOff>235323</xdr:colOff>
      <xdr:row>0</xdr:row>
      <xdr:rowOff>369794</xdr:rowOff>
    </xdr:to>
    <xdr:sp macro="" textlink="">
      <xdr:nvSpPr>
        <xdr:cNvPr id="12" name="TextBox 11">
          <a:extLst>
            <a:ext uri="{FF2B5EF4-FFF2-40B4-BE49-F238E27FC236}">
              <a16:creationId xmlns:a16="http://schemas.microsoft.com/office/drawing/2014/main" id="{466B1995-9E2D-4A37-A62D-2D09C5135D7D}"/>
            </a:ext>
          </a:extLst>
        </xdr:cNvPr>
        <xdr:cNvSpPr txBox="1"/>
      </xdr:nvSpPr>
      <xdr:spPr>
        <a:xfrm>
          <a:off x="8534400" y="44824"/>
          <a:ext cx="1797423"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solidFill>
                <a:schemeClr val="tx1">
                  <a:lumMod val="50000"/>
                  <a:lumOff val="50000"/>
                </a:schemeClr>
              </a:solidFill>
            </a:rPr>
            <a:t>ver. 2.0</a:t>
          </a:r>
        </a:p>
      </xdr:txBody>
    </xdr:sp>
    <xdr:clientData/>
  </xdr:twoCellAnchor>
  <xdr:twoCellAnchor>
    <xdr:from>
      <xdr:col>0</xdr:col>
      <xdr:colOff>0</xdr:colOff>
      <xdr:row>8</xdr:row>
      <xdr:rowOff>349808</xdr:rowOff>
    </xdr:from>
    <xdr:to>
      <xdr:col>2</xdr:col>
      <xdr:colOff>963705</xdr:colOff>
      <xdr:row>8</xdr:row>
      <xdr:rowOff>1722783</xdr:rowOff>
    </xdr:to>
    <xdr:sp macro="" textlink="">
      <xdr:nvSpPr>
        <xdr:cNvPr id="13" name="TextBox 12">
          <a:extLst>
            <a:ext uri="{FF2B5EF4-FFF2-40B4-BE49-F238E27FC236}">
              <a16:creationId xmlns:a16="http://schemas.microsoft.com/office/drawing/2014/main" id="{7C19DA7D-3B3C-4BC6-BE4A-EC9099A36EB5}"/>
            </a:ext>
          </a:extLst>
        </xdr:cNvPr>
        <xdr:cNvSpPr txBox="1"/>
      </xdr:nvSpPr>
      <xdr:spPr>
        <a:xfrm>
          <a:off x="0" y="2902508"/>
          <a:ext cx="4030755" cy="137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Danish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Danish, a CVR no. must be filled in. If there is more than one institution with the same institution name, a P no. and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CVR no. (and P no.) institution name, institution type, overhead percentage, address, postcode, city and country</a:t>
          </a:r>
          <a:r>
            <a:rPr lang="en-US" sz="1000" baseline="0">
              <a:solidFill>
                <a:schemeClr val="tx1">
                  <a:lumMod val="65000"/>
                  <a:lumOff val="35000"/>
                </a:schemeClr>
              </a:solidFill>
              <a:effectLst/>
              <a:latin typeface="+mn-lt"/>
              <a:ea typeface="+mn-ea"/>
              <a:cs typeface="+mn-cs"/>
            </a:rPr>
            <a:t> must also be filled in.</a:t>
          </a:r>
        </a:p>
        <a:p>
          <a:endParaRPr lang="da-DK" sz="1000">
            <a:solidFill>
              <a:schemeClr val="tx1">
                <a:lumMod val="65000"/>
                <a:lumOff val="35000"/>
              </a:schemeClr>
            </a:solidFill>
            <a:effectLst/>
            <a:latin typeface="+mn-lt"/>
            <a:ea typeface="+mn-ea"/>
            <a:cs typeface="+mn-cs"/>
          </a:endParaRPr>
        </a:p>
        <a:p>
          <a:endParaRPr lang="da-DK" sz="800">
            <a:latin typeface="+mn-lt"/>
          </a:endParaRPr>
        </a:p>
      </xdr:txBody>
    </xdr:sp>
    <xdr:clientData/>
  </xdr:twoCellAnchor>
  <xdr:twoCellAnchor>
    <xdr:from>
      <xdr:col>2</xdr:col>
      <xdr:colOff>963705</xdr:colOff>
      <xdr:row>8</xdr:row>
      <xdr:rowOff>356152</xdr:rowOff>
    </xdr:from>
    <xdr:to>
      <xdr:col>7</xdr:col>
      <xdr:colOff>268940</xdr:colOff>
      <xdr:row>8</xdr:row>
      <xdr:rowOff>1656522</xdr:rowOff>
    </xdr:to>
    <xdr:sp macro="" textlink="">
      <xdr:nvSpPr>
        <xdr:cNvPr id="14" name="TextBox 13">
          <a:extLst>
            <a:ext uri="{FF2B5EF4-FFF2-40B4-BE49-F238E27FC236}">
              <a16:creationId xmlns:a16="http://schemas.microsoft.com/office/drawing/2014/main" id="{2236D700-AA9D-45DB-890B-CA93B850DC0A}"/>
            </a:ext>
          </a:extLst>
        </xdr:cNvPr>
        <xdr:cNvSpPr txBox="1"/>
      </xdr:nvSpPr>
      <xdr:spPr>
        <a:xfrm>
          <a:off x="4030755" y="2908852"/>
          <a:ext cx="3991535" cy="1300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Foreign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foreign, address, postcode, city, country and email must be filled in. If there is more than one institution with the same institution</a:t>
          </a:r>
          <a:r>
            <a:rPr lang="en-US" sz="1000" baseline="0">
              <a:solidFill>
                <a:schemeClr val="tx1">
                  <a:lumMod val="65000"/>
                  <a:lumOff val="35000"/>
                </a:schemeClr>
              </a:solidFill>
              <a:effectLst/>
              <a:latin typeface="+mn-lt"/>
              <a:ea typeface="+mn-ea"/>
              <a:cs typeface="+mn-cs"/>
            </a:rPr>
            <a:t> </a:t>
          </a:r>
          <a:r>
            <a:rPr lang="en-US" sz="1000">
              <a:solidFill>
                <a:schemeClr val="tx1">
                  <a:lumMod val="65000"/>
                  <a:lumOff val="35000"/>
                </a:schemeClr>
              </a:solidFill>
              <a:effectLst/>
              <a:latin typeface="+mn-lt"/>
              <a:ea typeface="+mn-ea"/>
              <a:cs typeface="+mn-cs"/>
            </a:rPr>
            <a:t>name, the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the address, postcode, city, country and email, the institution name and institution type must also be filled in.</a:t>
          </a:r>
          <a:endParaRPr lang="da-DK" sz="1000">
            <a:solidFill>
              <a:schemeClr val="tx1">
                <a:lumMod val="65000"/>
                <a:lumOff val="35000"/>
              </a:schemeClr>
            </a:solidFill>
            <a:effectLst/>
            <a:latin typeface="+mn-lt"/>
            <a:ea typeface="+mn-ea"/>
            <a:cs typeface="+mn-cs"/>
          </a:endParaRPr>
        </a:p>
      </xdr:txBody>
    </xdr:sp>
    <xdr:clientData/>
  </xdr:twoCellAnchor>
  <xdr:twoCellAnchor>
    <xdr:from>
      <xdr:col>7</xdr:col>
      <xdr:colOff>332264</xdr:colOff>
      <xdr:row>8</xdr:row>
      <xdr:rowOff>347870</xdr:rowOff>
    </xdr:from>
    <xdr:to>
      <xdr:col>9</xdr:col>
      <xdr:colOff>575434</xdr:colOff>
      <xdr:row>8</xdr:row>
      <xdr:rowOff>1532283</xdr:rowOff>
    </xdr:to>
    <xdr:sp macro="" textlink="">
      <xdr:nvSpPr>
        <xdr:cNvPr id="15" name="TextBox 14">
          <a:extLst>
            <a:ext uri="{FF2B5EF4-FFF2-40B4-BE49-F238E27FC236}">
              <a16:creationId xmlns:a16="http://schemas.microsoft.com/office/drawing/2014/main" id="{85B5CE8B-229C-4689-B0B2-10F74C9433A3}"/>
            </a:ext>
          </a:extLst>
        </xdr:cNvPr>
        <xdr:cNvSpPr txBox="1"/>
      </xdr:nvSpPr>
      <xdr:spPr>
        <a:xfrm>
          <a:off x="8085614" y="2900570"/>
          <a:ext cx="1805270" cy="118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1000" b="1">
              <a:solidFill>
                <a:schemeClr val="tx1">
                  <a:lumMod val="65000"/>
                  <a:lumOff val="35000"/>
                </a:schemeClr>
              </a:solidFill>
              <a:effectLst/>
              <a:latin typeface="+mn-lt"/>
              <a:ea typeface="+mn-ea"/>
              <a:cs typeface="+mn-cs"/>
            </a:rPr>
            <a:t>More than</a:t>
          </a:r>
          <a:r>
            <a:rPr lang="en-US" sz="1000" b="1" baseline="0">
              <a:solidFill>
                <a:schemeClr val="tx1">
                  <a:lumMod val="65000"/>
                  <a:lumOff val="35000"/>
                </a:schemeClr>
              </a:solidFill>
              <a:effectLst/>
              <a:latin typeface="+mn-lt"/>
              <a:ea typeface="+mn-ea"/>
              <a:cs typeface="+mn-cs"/>
            </a:rPr>
            <a:t> </a:t>
          </a:r>
          <a:r>
            <a:rPr lang="en-US" sz="1000" b="1">
              <a:solidFill>
                <a:schemeClr val="tx1">
                  <a:lumMod val="65000"/>
                  <a:lumOff val="35000"/>
                </a:schemeClr>
              </a:solidFill>
              <a:effectLst/>
              <a:latin typeface="+mn-lt"/>
              <a:ea typeface="+mn-ea"/>
              <a:cs typeface="+mn-cs"/>
            </a:rPr>
            <a:t>11 participating institutions:</a:t>
          </a:r>
        </a:p>
        <a:p>
          <a:r>
            <a:rPr lang="en-US" sz="1000">
              <a:solidFill>
                <a:schemeClr val="tx1">
                  <a:lumMod val="65000"/>
                  <a:lumOff val="35000"/>
                </a:schemeClr>
              </a:solidFill>
              <a:effectLst/>
              <a:latin typeface="+mn-lt"/>
              <a:ea typeface="+mn-ea"/>
              <a:cs typeface="+mn-cs"/>
            </a:rPr>
            <a:t>Please contact e-grant support: support.e-grant@ufm.dk </a:t>
          </a:r>
          <a:endParaRPr lang="da-DK" sz="1000">
            <a:solidFill>
              <a:schemeClr val="tx1">
                <a:lumMod val="65000"/>
                <a:lumOff val="35000"/>
              </a:schemeClr>
            </a:solidFill>
            <a:effectLst/>
            <a:latin typeface="+mn-lt"/>
            <a:ea typeface="+mn-ea"/>
            <a:cs typeface="+mn-cs"/>
          </a:endParaRPr>
        </a:p>
        <a:p>
          <a:endParaRPr lang="da-DK" sz="1000"/>
        </a:p>
        <a:p>
          <a:endParaRPr lang="da-DK" sz="1000"/>
        </a:p>
      </xdr:txBody>
    </xdr:sp>
    <xdr:clientData/>
  </xdr:twoCellAnchor>
  <xdr:twoCellAnchor>
    <xdr:from>
      <xdr:col>0</xdr:col>
      <xdr:colOff>22412</xdr:colOff>
      <xdr:row>49</xdr:row>
      <xdr:rowOff>0</xdr:rowOff>
    </xdr:from>
    <xdr:to>
      <xdr:col>4</xdr:col>
      <xdr:colOff>694765</xdr:colOff>
      <xdr:row>51</xdr:row>
      <xdr:rowOff>98611</xdr:rowOff>
    </xdr:to>
    <xdr:sp macro="" textlink="">
      <xdr:nvSpPr>
        <xdr:cNvPr id="16" name="TextBox 2">
          <a:extLst>
            <a:ext uri="{FF2B5EF4-FFF2-40B4-BE49-F238E27FC236}">
              <a16:creationId xmlns:a16="http://schemas.microsoft.com/office/drawing/2014/main" id="{862B2251-2E9C-4DCA-B73F-056520C85A60}"/>
            </a:ext>
          </a:extLst>
        </xdr:cNvPr>
        <xdr:cNvSpPr txBox="1"/>
      </xdr:nvSpPr>
      <xdr:spPr>
        <a:xfrm>
          <a:off x="22412" y="23145750"/>
          <a:ext cx="6082553" cy="1879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1">
            <a:solidFill>
              <a:schemeClr val="tx1">
                <a:lumMod val="65000"/>
                <a:lumOff val="35000"/>
              </a:schemeClr>
            </a:solidFill>
            <a:effectLst/>
            <a:latin typeface="+mn-lt"/>
            <a:ea typeface="+mn-ea"/>
            <a:cs typeface="+mn-cs"/>
          </a:endParaRPr>
        </a:p>
        <a:p>
          <a:r>
            <a:rPr lang="en-US" sz="1000" b="1">
              <a:solidFill>
                <a:schemeClr val="tx1">
                  <a:lumMod val="65000"/>
                  <a:lumOff val="35000"/>
                </a:schemeClr>
              </a:solidFill>
              <a:effectLst/>
              <a:latin typeface="+mn-lt"/>
              <a:ea typeface="+mn-ea"/>
              <a:cs typeface="+mn-cs"/>
            </a:rPr>
            <a:t>Note:</a:t>
          </a:r>
        </a:p>
        <a:p>
          <a:r>
            <a:rPr lang="en-US" sz="1000" b="0">
              <a:solidFill>
                <a:schemeClr val="tx1">
                  <a:lumMod val="65000"/>
                  <a:lumOff val="35000"/>
                </a:schemeClr>
              </a:solidFill>
              <a:effectLst/>
              <a:latin typeface="+mn-lt"/>
              <a:ea typeface="+mn-ea"/>
              <a:cs typeface="+mn-cs"/>
            </a:rPr>
            <a:t>In the following overview,</a:t>
          </a:r>
          <a:r>
            <a:rPr lang="en-US" sz="1000" b="0" baseline="0">
              <a:solidFill>
                <a:schemeClr val="tx1">
                  <a:lumMod val="65000"/>
                  <a:lumOff val="35000"/>
                </a:schemeClr>
              </a:solidFill>
              <a:effectLst/>
              <a:latin typeface="+mn-lt"/>
              <a:ea typeface="+mn-ea"/>
              <a:cs typeface="+mn-cs"/>
            </a:rPr>
            <a:t> p</a:t>
          </a:r>
          <a:r>
            <a:rPr lang="en-US" sz="1000" b="0">
              <a:solidFill>
                <a:schemeClr val="tx1">
                  <a:lumMod val="65000"/>
                  <a:lumOff val="35000"/>
                </a:schemeClr>
              </a:solidFill>
              <a:effectLst/>
              <a:latin typeface="+mn-lt"/>
              <a:ea typeface="+mn-ea"/>
              <a:cs typeface="+mn-cs"/>
            </a:rPr>
            <a:t>lease specify expenses towards equipment and operating expenses as detailed as possible. If possible, each row should contain one budget item only. If you for reasons of space need to consolidate several budget items into one row, please account for the individual items and their cost in the </a:t>
          </a:r>
          <a:r>
            <a:rPr lang="en-US" sz="1000" b="0">
              <a:solidFill>
                <a:srgbClr val="595959"/>
              </a:solidFill>
              <a:effectLst/>
              <a:latin typeface="+mn-lt"/>
              <a:ea typeface="+mn-ea"/>
              <a:cs typeface="+mn-cs"/>
            </a:rPr>
            <a:t>description column instead.</a:t>
          </a:r>
          <a:endParaRPr lang="da-DK" sz="1000" b="0">
            <a:solidFill>
              <a:srgbClr val="595959"/>
            </a:solidFill>
            <a:effectLst/>
            <a:latin typeface="+mn-lt"/>
            <a:ea typeface="+mn-ea"/>
            <a:cs typeface="+mn-cs"/>
          </a:endParaRPr>
        </a:p>
        <a:p>
          <a:endParaRPr lang="da-DK" sz="1000">
            <a:solidFill>
              <a:srgbClr val="595959"/>
            </a:solidFill>
            <a:latin typeface="+mn-lt"/>
          </a:endParaRPr>
        </a:p>
        <a:p>
          <a:r>
            <a:rPr lang="da-DK" sz="1000">
              <a:solidFill>
                <a:srgbClr val="595959"/>
              </a:solidFill>
              <a:latin typeface="+mn-lt"/>
            </a:rPr>
            <a:t>Please only insert amounts for DFF financing in white cells (i.e. cells related to years covered by the period between start and end date stated in cell  C6-C7).</a:t>
          </a:r>
        </a:p>
        <a:p>
          <a:endParaRPr lang="da-DK" sz="800">
            <a:latin typeface="+mn-lt"/>
          </a:endParaRPr>
        </a:p>
      </xdr:txBody>
    </xdr:sp>
    <xdr:clientData/>
  </xdr:twoCellAnchor>
  <xdr:twoCellAnchor>
    <xdr:from>
      <xdr:col>0</xdr:col>
      <xdr:colOff>0</xdr:colOff>
      <xdr:row>22</xdr:row>
      <xdr:rowOff>1</xdr:rowOff>
    </xdr:from>
    <xdr:to>
      <xdr:col>3</xdr:col>
      <xdr:colOff>381000</xdr:colOff>
      <xdr:row>22</xdr:row>
      <xdr:rowOff>952501</xdr:rowOff>
    </xdr:to>
    <xdr:sp macro="" textlink="">
      <xdr:nvSpPr>
        <xdr:cNvPr id="17" name="TextBox 2">
          <a:extLst>
            <a:ext uri="{FF2B5EF4-FFF2-40B4-BE49-F238E27FC236}">
              <a16:creationId xmlns:a16="http://schemas.microsoft.com/office/drawing/2014/main" id="{43EAE366-E406-4E3B-9178-311C55A4B1EA}"/>
            </a:ext>
          </a:extLst>
        </xdr:cNvPr>
        <xdr:cNvSpPr txBox="1"/>
      </xdr:nvSpPr>
      <xdr:spPr>
        <a:xfrm>
          <a:off x="0" y="9039226"/>
          <a:ext cx="47434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tx1">
                  <a:lumMod val="65000"/>
                  <a:lumOff val="35000"/>
                </a:schemeClr>
              </a:solidFill>
              <a:effectLst/>
              <a:latin typeface="+mn-lt"/>
              <a:ea typeface="+mn-ea"/>
              <a:cs typeface="+mn-cs"/>
            </a:rPr>
            <a:t> </a:t>
          </a:r>
        </a:p>
        <a:p>
          <a:r>
            <a:rPr lang="en-US" sz="1200" b="1">
              <a:solidFill>
                <a:schemeClr val="tx1">
                  <a:lumMod val="65000"/>
                  <a:lumOff val="35000"/>
                </a:schemeClr>
              </a:solidFill>
              <a:effectLst/>
              <a:latin typeface="+mn-lt"/>
              <a:ea typeface="+mn-ea"/>
              <a:cs typeface="+mn-cs"/>
            </a:rPr>
            <a:t>Instructions related to the following overview:</a:t>
          </a:r>
        </a:p>
        <a:p>
          <a:r>
            <a:rPr lang="en-US" sz="1000">
              <a:solidFill>
                <a:schemeClr val="tx1">
                  <a:lumMod val="65000"/>
                  <a:lumOff val="35000"/>
                </a:schemeClr>
              </a:solidFill>
              <a:effectLst/>
              <a:latin typeface="+mn-lt"/>
              <a:ea typeface="+mn-ea"/>
              <a:cs typeface="+mn-cs"/>
            </a:rPr>
            <a:t>Please only insert amounts for DFF financing in white cells (i.e. cells related to years covered by the period between start and end date stated in cell C6-C7).</a:t>
          </a:r>
          <a:endParaRPr lang="da-DK" sz="800">
            <a:latin typeface="+mn-lt"/>
          </a:endParaRPr>
        </a:p>
      </xdr:txBody>
    </xdr:sp>
    <xdr:clientData/>
  </xdr:twoCellAnchor>
  <xdr:twoCellAnchor>
    <xdr:from>
      <xdr:col>6</xdr:col>
      <xdr:colOff>782409</xdr:colOff>
      <xdr:row>22</xdr:row>
      <xdr:rowOff>523875</xdr:rowOff>
    </xdr:from>
    <xdr:to>
      <xdr:col>15</xdr:col>
      <xdr:colOff>782410</xdr:colOff>
      <xdr:row>23</xdr:row>
      <xdr:rowOff>0</xdr:rowOff>
    </xdr:to>
    <xdr:sp macro="" textlink="">
      <xdr:nvSpPr>
        <xdr:cNvPr id="18" name="Tekstfelt 8">
          <a:extLst>
            <a:ext uri="{FF2B5EF4-FFF2-40B4-BE49-F238E27FC236}">
              <a16:creationId xmlns:a16="http://schemas.microsoft.com/office/drawing/2014/main" id="{7BF0A70D-4C62-4FA9-9067-928026D1C13F}"/>
            </a:ext>
          </a:extLst>
        </xdr:cNvPr>
        <xdr:cNvSpPr txBox="1"/>
      </xdr:nvSpPr>
      <xdr:spPr>
        <a:xfrm>
          <a:off x="7754709" y="9563100"/>
          <a:ext cx="7058026"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the salary 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16</xdr:col>
      <xdr:colOff>31750</xdr:colOff>
      <xdr:row>22</xdr:row>
      <xdr:rowOff>777875</xdr:rowOff>
    </xdr:from>
    <xdr:to>
      <xdr:col>25</xdr:col>
      <xdr:colOff>63500</xdr:colOff>
      <xdr:row>23</xdr:row>
      <xdr:rowOff>396875</xdr:rowOff>
    </xdr:to>
    <xdr:cxnSp macro="">
      <xdr:nvCxnSpPr>
        <xdr:cNvPr id="19" name="Vinklet forbindelse 9">
          <a:extLst>
            <a:ext uri="{FF2B5EF4-FFF2-40B4-BE49-F238E27FC236}">
              <a16:creationId xmlns:a16="http://schemas.microsoft.com/office/drawing/2014/main" id="{5B6EB4F6-83A4-4A24-BD58-3C51859C605D}"/>
            </a:ext>
          </a:extLst>
        </xdr:cNvPr>
        <xdr:cNvCxnSpPr/>
      </xdr:nvCxnSpPr>
      <xdr:spPr>
        <a:xfrm>
          <a:off x="14843125" y="9817100"/>
          <a:ext cx="7070725" cy="581025"/>
        </a:xfrm>
        <a:prstGeom prst="bentConnector3">
          <a:avLst>
            <a:gd name="adj1" fmla="val 100000"/>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1599</xdr:colOff>
      <xdr:row>50</xdr:row>
      <xdr:rowOff>1154206</xdr:rowOff>
    </xdr:from>
    <xdr:to>
      <xdr:col>12</xdr:col>
      <xdr:colOff>0</xdr:colOff>
      <xdr:row>51</xdr:row>
      <xdr:rowOff>1199</xdr:rowOff>
    </xdr:to>
    <xdr:sp macro="" textlink="">
      <xdr:nvSpPr>
        <xdr:cNvPr id="20" name="Tekstfelt 10">
          <a:extLst>
            <a:ext uri="{FF2B5EF4-FFF2-40B4-BE49-F238E27FC236}">
              <a16:creationId xmlns:a16="http://schemas.microsoft.com/office/drawing/2014/main" id="{FD093E9A-E5F3-411B-BE48-F7C6C6D1245F}"/>
            </a:ext>
          </a:extLst>
        </xdr:cNvPr>
        <xdr:cNvSpPr txBox="1"/>
      </xdr:nvSpPr>
      <xdr:spPr>
        <a:xfrm>
          <a:off x="4364049" y="24461881"/>
          <a:ext cx="7294551" cy="466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other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12</xdr:col>
      <xdr:colOff>30817</xdr:colOff>
      <xdr:row>50</xdr:row>
      <xdr:rowOff>1464235</xdr:rowOff>
    </xdr:from>
    <xdr:to>
      <xdr:col>18</xdr:col>
      <xdr:colOff>89647</xdr:colOff>
      <xdr:row>51</xdr:row>
      <xdr:rowOff>414617</xdr:rowOff>
    </xdr:to>
    <xdr:cxnSp macro="">
      <xdr:nvCxnSpPr>
        <xdr:cNvPr id="21" name="Vinklet forbindelse 11">
          <a:extLst>
            <a:ext uri="{FF2B5EF4-FFF2-40B4-BE49-F238E27FC236}">
              <a16:creationId xmlns:a16="http://schemas.microsoft.com/office/drawing/2014/main" id="{D62B3B92-1E58-440A-9807-8C8EA75D62E2}"/>
            </a:ext>
          </a:extLst>
        </xdr:cNvPr>
        <xdr:cNvCxnSpPr/>
      </xdr:nvCxnSpPr>
      <xdr:spPr>
        <a:xfrm>
          <a:off x="11689417" y="24771910"/>
          <a:ext cx="4773705" cy="569632"/>
        </a:xfrm>
        <a:prstGeom prst="bentConnector3">
          <a:avLst>
            <a:gd name="adj1" fmla="val 100088"/>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ra%20E-grant%20F2020/For%20E-grant_Thematic%20c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_FSE/Administration,%20ledelse%20og%20f&#230;lles%20mappe/V&#230;rkt&#248;jer%20og%20skabeloner/Budgetskabeloner/DK%20Public/Innovationsfonden/IFD%20Budget_template_by_year_grand_solutions_phase%202%20-%202206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stitution Tables"/>
      <sheetName val="Instructions"/>
      <sheetName val="Lookups"/>
      <sheetName val="Partnere"/>
      <sheetName val="Poster"/>
      <sheetName val="Udbetalingsplan"/>
      <sheetName val="Validators"/>
      <sheetName val="Versionering"/>
      <sheetName val="Overview - Participants"/>
      <sheetName val="Print_B15 Participants"/>
      <sheetName val="Overview - Expenses"/>
      <sheetName val="Print_B16 Expenses"/>
      <sheetName val="Overhead rates table"/>
    </sheetNames>
    <sheetDataSet>
      <sheetData sheetId="0">
        <row r="6">
          <cell r="C6"/>
        </row>
        <row r="7">
          <cell r="C7"/>
        </row>
        <row r="26">
          <cell r="A26" t="str">
            <v>Applicant</v>
          </cell>
        </row>
        <row r="40">
          <cell r="A40"/>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sheetName val="Validators"/>
      <sheetName val="Poster"/>
      <sheetName val="Partnere"/>
      <sheetName val="Lookups"/>
      <sheetName val="Investment"/>
      <sheetName val="Disbursement profile"/>
      <sheetName val="Names"/>
      <sheetName val="Guide - vejledning"/>
      <sheetName val="Basic information"/>
      <sheetName val="OV1"/>
      <sheetName val="OV2"/>
      <sheetName val="OV3"/>
      <sheetName val="OV3-by year"/>
      <sheetName val="OV4"/>
      <sheetName val="DETAILS"/>
      <sheetName val="P1"/>
      <sheetName val="P2"/>
      <sheetName val="P3"/>
      <sheetName val="P4"/>
      <sheetName val="P5"/>
      <sheetName val="P6"/>
      <sheetName val="P7"/>
      <sheetName val="P8"/>
      <sheetName val="P9"/>
      <sheetName val="P10"/>
      <sheetName val="P11"/>
      <sheetName val="P12"/>
      <sheetName val="P13"/>
      <sheetName val="P14"/>
      <sheetName val="P15"/>
      <sheetName val="Lists for IF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Personnel - man months</v>
          </cell>
        </row>
        <row r="2">
          <cell r="A2" t="str">
            <v>Personnel - man hours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edarbejdere.au.dk/fileadmin/www.medarbejdere.au.dk/Institutter/AU_oekonomi/OEkonomimanual/Loen_og_ressourcer/2021_-_Takstkatalog_for_ressourcekostpriser.pdf"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cvr.virk.dk/data/?language=en-gb&amp;" TargetMode="External"/><Relationship Id="rId1" Type="http://schemas.openxmlformats.org/officeDocument/2006/relationships/hyperlink" Target="https://datacvr.virk.dk/data/?language=en-gb&am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1"/>
  <sheetViews>
    <sheetView showGridLines="0" tabSelected="1" zoomScale="80" zoomScaleNormal="80" workbookViewId="0">
      <selection activeCell="Y35" sqref="Y35"/>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0" t="s">
        <v>121</v>
      </c>
      <c r="C1" s="280"/>
      <c r="D1" s="107" t="s">
        <v>123</v>
      </c>
    </row>
    <row r="2" spans="1:25" ht="15.75" customHeight="1" thickBot="1" x14ac:dyDescent="0.3">
      <c r="B2" s="106"/>
      <c r="C2" s="106"/>
      <c r="D2" s="105"/>
    </row>
    <row r="3" spans="1:25" ht="27" thickBot="1" x14ac:dyDescent="0.3">
      <c r="A3" s="282" t="s">
        <v>33</v>
      </c>
      <c r="B3" s="283"/>
      <c r="C3" s="283"/>
      <c r="D3" s="283"/>
      <c r="E3" s="283"/>
      <c r="F3" s="283"/>
      <c r="G3" s="283"/>
      <c r="H3" s="283"/>
      <c r="I3" s="283"/>
      <c r="J3" s="283"/>
      <c r="K3" s="284"/>
      <c r="L3" s="1"/>
      <c r="M3" s="285" t="s">
        <v>34</v>
      </c>
      <c r="N3" s="286"/>
      <c r="O3" s="286"/>
      <c r="P3" s="286"/>
      <c r="Q3" s="286"/>
      <c r="R3" s="286"/>
      <c r="S3" s="286"/>
      <c r="T3" s="286"/>
      <c r="U3" s="286"/>
      <c r="V3" s="286"/>
      <c r="W3" s="287"/>
      <c r="Y3" s="28" t="s">
        <v>25</v>
      </c>
    </row>
    <row r="4" spans="1:25" x14ac:dyDescent="0.25">
      <c r="A4" s="271" t="s">
        <v>0</v>
      </c>
      <c r="B4" s="288" t="s">
        <v>1</v>
      </c>
      <c r="C4" s="289"/>
      <c r="D4" s="2">
        <v>2023</v>
      </c>
      <c r="E4" s="2">
        <v>2024</v>
      </c>
      <c r="F4" s="2">
        <v>2025</v>
      </c>
      <c r="G4" s="2">
        <v>2026</v>
      </c>
      <c r="H4" s="2">
        <v>2027</v>
      </c>
      <c r="I4" s="2">
        <v>2028</v>
      </c>
      <c r="J4" s="2">
        <v>2029</v>
      </c>
      <c r="K4" s="3" t="s">
        <v>2</v>
      </c>
      <c r="L4" s="1"/>
      <c r="M4" s="271" t="s">
        <v>0</v>
      </c>
      <c r="N4" s="288" t="s">
        <v>1</v>
      </c>
      <c r="O4" s="289"/>
      <c r="P4" s="2">
        <f>D4</f>
        <v>2023</v>
      </c>
      <c r="Q4" s="2">
        <f t="shared" ref="Q4:V4" si="0">E4</f>
        <v>2024</v>
      </c>
      <c r="R4" s="2">
        <f t="shared" si="0"/>
        <v>2025</v>
      </c>
      <c r="S4" s="2">
        <f t="shared" si="0"/>
        <v>2026</v>
      </c>
      <c r="T4" s="2">
        <f t="shared" si="0"/>
        <v>2027</v>
      </c>
      <c r="U4" s="2">
        <f t="shared" si="0"/>
        <v>2028</v>
      </c>
      <c r="V4" s="2">
        <f t="shared" si="0"/>
        <v>2029</v>
      </c>
      <c r="W4" s="3" t="s">
        <v>2</v>
      </c>
      <c r="Y4" t="s">
        <v>124</v>
      </c>
    </row>
    <row r="5" spans="1:25" ht="15" customHeight="1" x14ac:dyDescent="0.25">
      <c r="A5" s="272"/>
      <c r="B5" s="275" t="s">
        <v>162</v>
      </c>
      <c r="C5" s="290"/>
      <c r="D5" s="153"/>
      <c r="E5" s="153"/>
      <c r="F5" s="153"/>
      <c r="G5" s="153"/>
      <c r="H5" s="153"/>
      <c r="I5" s="153"/>
      <c r="J5" s="153"/>
      <c r="K5" s="153"/>
      <c r="L5" s="1"/>
      <c r="M5" s="272"/>
      <c r="N5" s="275" t="s">
        <v>162</v>
      </c>
      <c r="O5" s="290"/>
      <c r="P5" s="153"/>
      <c r="Q5" s="153"/>
      <c r="R5" s="153"/>
      <c r="S5" s="153"/>
      <c r="T5" s="153"/>
      <c r="U5" s="153"/>
      <c r="V5" s="153"/>
      <c r="W5" s="153"/>
      <c r="Y5" t="s">
        <v>168</v>
      </c>
    </row>
    <row r="6" spans="1:25" ht="15" customHeight="1" x14ac:dyDescent="0.25">
      <c r="A6" s="272"/>
      <c r="B6" s="267"/>
      <c r="C6" s="268"/>
      <c r="D6" s="4"/>
      <c r="E6" s="4"/>
      <c r="F6" s="4"/>
      <c r="G6" s="4"/>
      <c r="H6" s="4"/>
      <c r="I6" s="4"/>
      <c r="J6" s="4"/>
      <c r="K6" s="5">
        <f t="shared" ref="K6:K15" si="1">SUM(D6:J6)</f>
        <v>0</v>
      </c>
      <c r="L6" s="1"/>
      <c r="M6" s="272"/>
      <c r="N6" s="267" t="s">
        <v>22</v>
      </c>
      <c r="O6" s="268"/>
      <c r="P6" s="4"/>
      <c r="Q6" s="4"/>
      <c r="R6" s="4"/>
      <c r="S6" s="4"/>
      <c r="T6" s="4"/>
      <c r="U6" s="4"/>
      <c r="V6" s="4"/>
      <c r="W6" s="5">
        <f t="shared" ref="W6:W15" si="2">SUM(P6:V6)</f>
        <v>0</v>
      </c>
      <c r="Y6" s="281" t="s">
        <v>169</v>
      </c>
    </row>
    <row r="7" spans="1:25" x14ac:dyDescent="0.25">
      <c r="A7" s="272"/>
      <c r="B7" s="267"/>
      <c r="C7" s="268"/>
      <c r="D7" s="4"/>
      <c r="E7" s="4"/>
      <c r="F7" s="4"/>
      <c r="G7" s="4"/>
      <c r="H7" s="4"/>
      <c r="I7" s="4"/>
      <c r="J7" s="4"/>
      <c r="K7" s="5">
        <f t="shared" si="1"/>
        <v>0</v>
      </c>
      <c r="L7" s="1"/>
      <c r="M7" s="272"/>
      <c r="N7" s="149" t="s">
        <v>23</v>
      </c>
      <c r="O7" s="150"/>
      <c r="P7" s="4"/>
      <c r="Q7" s="4"/>
      <c r="R7" s="4"/>
      <c r="S7" s="4"/>
      <c r="T7" s="4"/>
      <c r="U7" s="4"/>
      <c r="V7" s="4"/>
      <c r="W7" s="5">
        <f t="shared" si="2"/>
        <v>0</v>
      </c>
      <c r="Y7" s="281"/>
    </row>
    <row r="8" spans="1:25" x14ac:dyDescent="0.25">
      <c r="A8" s="272"/>
      <c r="B8" s="267"/>
      <c r="C8" s="268"/>
      <c r="D8" s="4"/>
      <c r="E8" s="4"/>
      <c r="F8" s="4"/>
      <c r="G8" s="4"/>
      <c r="H8" s="4"/>
      <c r="I8" s="4"/>
      <c r="J8" s="4"/>
      <c r="K8" s="5">
        <f t="shared" si="1"/>
        <v>0</v>
      </c>
      <c r="L8" s="1"/>
      <c r="M8" s="272"/>
      <c r="N8" s="149" t="s">
        <v>24</v>
      </c>
      <c r="O8" s="150"/>
      <c r="P8" s="4"/>
      <c r="Q8" s="4"/>
      <c r="R8" s="4"/>
      <c r="S8" s="4"/>
      <c r="T8" s="4"/>
      <c r="U8" s="4"/>
      <c r="V8" s="4"/>
      <c r="W8" s="5">
        <f t="shared" si="2"/>
        <v>0</v>
      </c>
      <c r="Y8" s="281"/>
    </row>
    <row r="9" spans="1:25" x14ac:dyDescent="0.25">
      <c r="A9" s="272"/>
      <c r="B9" s="277" t="s">
        <v>164</v>
      </c>
      <c r="C9" s="291"/>
      <c r="D9" s="153"/>
      <c r="E9" s="153"/>
      <c r="F9" s="153"/>
      <c r="G9" s="153"/>
      <c r="H9" s="153"/>
      <c r="I9" s="153"/>
      <c r="J9" s="153"/>
      <c r="K9" s="153"/>
      <c r="L9" s="1"/>
      <c r="M9" s="272"/>
      <c r="N9" s="267"/>
      <c r="O9" s="268"/>
      <c r="P9" s="4"/>
      <c r="Q9" s="4"/>
      <c r="R9" s="4"/>
      <c r="S9" s="4"/>
      <c r="T9" s="4"/>
      <c r="U9" s="4"/>
      <c r="V9" s="4"/>
      <c r="W9" s="5">
        <f t="shared" si="2"/>
        <v>0</v>
      </c>
      <c r="Y9" s="29"/>
    </row>
    <row r="10" spans="1:25" x14ac:dyDescent="0.25">
      <c r="A10" s="272"/>
      <c r="B10" s="267" t="s">
        <v>19</v>
      </c>
      <c r="C10" s="268"/>
      <c r="D10" s="4"/>
      <c r="E10" s="4"/>
      <c r="F10" s="4"/>
      <c r="G10" s="4"/>
      <c r="H10" s="4"/>
      <c r="I10" s="4"/>
      <c r="J10" s="4"/>
      <c r="K10" s="5">
        <f t="shared" si="1"/>
        <v>0</v>
      </c>
      <c r="L10" s="1"/>
      <c r="M10" s="272"/>
      <c r="N10" s="267"/>
      <c r="O10" s="268"/>
      <c r="P10" s="4"/>
      <c r="Q10" s="4"/>
      <c r="R10" s="4"/>
      <c r="S10" s="4"/>
      <c r="T10" s="4"/>
      <c r="U10" s="4"/>
      <c r="V10" s="4"/>
      <c r="W10" s="5">
        <f t="shared" si="2"/>
        <v>0</v>
      </c>
    </row>
    <row r="11" spans="1:25" x14ac:dyDescent="0.25">
      <c r="A11" s="272"/>
      <c r="B11" s="267" t="s">
        <v>20</v>
      </c>
      <c r="C11" s="268"/>
      <c r="D11" s="4"/>
      <c r="E11" s="4"/>
      <c r="F11" s="4"/>
      <c r="G11" s="4"/>
      <c r="H11" s="4"/>
      <c r="I11" s="4"/>
      <c r="J11" s="4"/>
      <c r="K11" s="5">
        <f t="shared" si="1"/>
        <v>0</v>
      </c>
      <c r="L11" s="1"/>
      <c r="M11" s="272"/>
      <c r="N11" s="149"/>
      <c r="O11" s="150"/>
      <c r="P11" s="4"/>
      <c r="Q11" s="4"/>
      <c r="R11" s="4"/>
      <c r="S11" s="4"/>
      <c r="T11" s="4"/>
      <c r="U11" s="4"/>
      <c r="V11" s="4"/>
      <c r="W11" s="5">
        <f t="shared" si="2"/>
        <v>0</v>
      </c>
    </row>
    <row r="12" spans="1:25" x14ac:dyDescent="0.25">
      <c r="A12" s="272"/>
      <c r="B12" s="151" t="s">
        <v>159</v>
      </c>
      <c r="C12" s="152"/>
      <c r="D12" s="4"/>
      <c r="E12" s="4"/>
      <c r="F12" s="4"/>
      <c r="G12" s="4"/>
      <c r="H12" s="4"/>
      <c r="I12" s="4"/>
      <c r="J12" s="4"/>
      <c r="K12" s="5">
        <f t="shared" si="1"/>
        <v>0</v>
      </c>
      <c r="L12" s="1"/>
      <c r="M12" s="272"/>
      <c r="N12" s="149"/>
      <c r="O12" s="150"/>
      <c r="P12" s="4"/>
      <c r="Q12" s="4"/>
      <c r="R12" s="4"/>
      <c r="S12" s="4"/>
      <c r="T12" s="4"/>
      <c r="U12" s="4"/>
      <c r="V12" s="4"/>
      <c r="W12" s="5">
        <f t="shared" si="2"/>
        <v>0</v>
      </c>
    </row>
    <row r="13" spans="1:25" x14ac:dyDescent="0.25">
      <c r="A13" s="272"/>
      <c r="B13" s="151" t="s">
        <v>161</v>
      </c>
      <c r="C13" s="152"/>
      <c r="D13" s="4"/>
      <c r="E13" s="4"/>
      <c r="F13" s="4"/>
      <c r="G13" s="4"/>
      <c r="H13" s="4"/>
      <c r="I13" s="4"/>
      <c r="J13" s="4"/>
      <c r="K13" s="5">
        <f t="shared" si="1"/>
        <v>0</v>
      </c>
      <c r="L13" s="1"/>
      <c r="M13" s="272"/>
      <c r="N13" s="149"/>
      <c r="O13" s="150"/>
      <c r="P13" s="4"/>
      <c r="Q13" s="4"/>
      <c r="R13" s="4"/>
      <c r="S13" s="4"/>
      <c r="T13" s="4"/>
      <c r="U13" s="4"/>
      <c r="V13" s="4"/>
      <c r="W13" s="5">
        <f t="shared" si="2"/>
        <v>0</v>
      </c>
    </row>
    <row r="14" spans="1:25" x14ac:dyDescent="0.25">
      <c r="A14" s="272"/>
      <c r="B14" s="151" t="s">
        <v>160</v>
      </c>
      <c r="C14" s="152"/>
      <c r="D14" s="4"/>
      <c r="E14" s="4"/>
      <c r="F14" s="4"/>
      <c r="G14" s="4"/>
      <c r="H14" s="4"/>
      <c r="I14" s="4"/>
      <c r="J14" s="4"/>
      <c r="K14" s="5">
        <f t="shared" si="1"/>
        <v>0</v>
      </c>
      <c r="L14" s="1"/>
      <c r="M14" s="272"/>
      <c r="N14" s="267"/>
      <c r="O14" s="268"/>
      <c r="P14" s="4"/>
      <c r="Q14" s="4"/>
      <c r="R14" s="4"/>
      <c r="S14" s="4"/>
      <c r="T14" s="4"/>
      <c r="U14" s="4"/>
      <c r="V14" s="4"/>
      <c r="W14" s="5">
        <f t="shared" si="2"/>
        <v>0</v>
      </c>
      <c r="Y14" s="28" t="s">
        <v>26</v>
      </c>
    </row>
    <row r="15" spans="1:25" x14ac:dyDescent="0.25">
      <c r="A15" s="272"/>
      <c r="B15" s="151" t="s">
        <v>21</v>
      </c>
      <c r="C15" s="152"/>
      <c r="D15" s="4"/>
      <c r="E15" s="4"/>
      <c r="F15" s="4"/>
      <c r="G15" s="4"/>
      <c r="H15" s="4"/>
      <c r="I15" s="4"/>
      <c r="J15" s="4"/>
      <c r="K15" s="5">
        <f t="shared" si="1"/>
        <v>0</v>
      </c>
      <c r="L15" s="1"/>
      <c r="M15" s="272"/>
      <c r="N15" s="269"/>
      <c r="O15" s="270"/>
      <c r="P15" s="4"/>
      <c r="Q15" s="4"/>
      <c r="R15" s="4"/>
      <c r="S15" s="4"/>
      <c r="T15" s="4"/>
      <c r="U15" s="4"/>
      <c r="V15" s="4"/>
      <c r="W15" s="5">
        <f t="shared" si="2"/>
        <v>0</v>
      </c>
      <c r="Y15" t="s">
        <v>32</v>
      </c>
    </row>
    <row r="16" spans="1:25" ht="15.75" thickBot="1" x14ac:dyDescent="0.3">
      <c r="A16" s="272"/>
      <c r="B16" s="6" t="str">
        <f>IF(B4="Personnel - man months","Total man months","Total man hours")</f>
        <v>Total man months</v>
      </c>
      <c r="C16" s="6"/>
      <c r="D16" s="7">
        <f t="shared" ref="D16:J16" si="3">SUM(D5:D15)</f>
        <v>0</v>
      </c>
      <c r="E16" s="7">
        <f t="shared" si="3"/>
        <v>0</v>
      </c>
      <c r="F16" s="7">
        <f t="shared" si="3"/>
        <v>0</v>
      </c>
      <c r="G16" s="7">
        <f t="shared" si="3"/>
        <v>0</v>
      </c>
      <c r="H16" s="7">
        <f t="shared" si="3"/>
        <v>0</v>
      </c>
      <c r="I16" s="7"/>
      <c r="J16" s="7">
        <f t="shared" si="3"/>
        <v>0</v>
      </c>
      <c r="K16" s="7">
        <f>SUM(D16:J16)</f>
        <v>0</v>
      </c>
      <c r="L16" s="1"/>
      <c r="M16" s="272"/>
      <c r="N16" s="6" t="str">
        <f>IF(N4="Personnel - man months","Total man months","Total man hours")</f>
        <v>Total man months</v>
      </c>
      <c r="O16" s="6"/>
      <c r="P16" s="7">
        <f t="shared" ref="P16:V16" si="4">SUM(P5:P15)</f>
        <v>0</v>
      </c>
      <c r="Q16" s="7">
        <f t="shared" si="4"/>
        <v>0</v>
      </c>
      <c r="R16" s="7">
        <f t="shared" si="4"/>
        <v>0</v>
      </c>
      <c r="S16" s="7">
        <f t="shared" si="4"/>
        <v>0</v>
      </c>
      <c r="T16" s="7">
        <f t="shared" si="4"/>
        <v>0</v>
      </c>
      <c r="U16" s="7">
        <f t="shared" si="4"/>
        <v>0</v>
      </c>
      <c r="V16" s="7">
        <f t="shared" si="4"/>
        <v>0</v>
      </c>
      <c r="W16" s="7">
        <f>SUM(P16:V16)</f>
        <v>0</v>
      </c>
      <c r="Y16" t="s">
        <v>27</v>
      </c>
    </row>
    <row r="17" spans="1:25" x14ac:dyDescent="0.25">
      <c r="A17" s="272"/>
      <c r="B17" s="8" t="s">
        <v>3</v>
      </c>
      <c r="C17" s="8" t="s">
        <v>165</v>
      </c>
      <c r="D17" s="3">
        <f t="shared" ref="D17:J17" si="5">+D4</f>
        <v>2023</v>
      </c>
      <c r="E17" s="3">
        <f t="shared" si="5"/>
        <v>2024</v>
      </c>
      <c r="F17" s="3">
        <f t="shared" si="5"/>
        <v>2025</v>
      </c>
      <c r="G17" s="3">
        <f t="shared" si="5"/>
        <v>2026</v>
      </c>
      <c r="H17" s="3">
        <f t="shared" si="5"/>
        <v>2027</v>
      </c>
      <c r="I17" s="3">
        <f t="shared" si="5"/>
        <v>2028</v>
      </c>
      <c r="J17" s="3">
        <f t="shared" si="5"/>
        <v>2029</v>
      </c>
      <c r="K17" s="3" t="s">
        <v>4</v>
      </c>
      <c r="L17" s="1"/>
      <c r="M17" s="272"/>
      <c r="N17" s="8" t="s">
        <v>3</v>
      </c>
      <c r="O17" s="25" t="str">
        <f>C17</f>
        <v>Monthly salary (2022)</v>
      </c>
      <c r="P17" s="3">
        <f t="shared" ref="P17:V17" si="6">+P4</f>
        <v>2023</v>
      </c>
      <c r="Q17" s="3">
        <f t="shared" si="6"/>
        <v>2024</v>
      </c>
      <c r="R17" s="3">
        <f t="shared" si="6"/>
        <v>2025</v>
      </c>
      <c r="S17" s="3">
        <f t="shared" si="6"/>
        <v>2026</v>
      </c>
      <c r="T17" s="3">
        <f t="shared" si="6"/>
        <v>2027</v>
      </c>
      <c r="U17" s="3">
        <f t="shared" si="6"/>
        <v>2028</v>
      </c>
      <c r="V17" s="3">
        <f t="shared" si="6"/>
        <v>2029</v>
      </c>
      <c r="W17" s="3" t="s">
        <v>4</v>
      </c>
      <c r="Y17" t="s">
        <v>166</v>
      </c>
    </row>
    <row r="18" spans="1:25" x14ac:dyDescent="0.25">
      <c r="A18" s="272"/>
      <c r="B18" s="275" t="s">
        <v>162</v>
      </c>
      <c r="C18" s="276"/>
      <c r="D18" s="154"/>
      <c r="E18" s="153"/>
      <c r="F18" s="153"/>
      <c r="G18" s="153"/>
      <c r="H18" s="153"/>
      <c r="I18" s="153"/>
      <c r="J18" s="153"/>
      <c r="K18" s="153"/>
      <c r="L18" s="12"/>
      <c r="M18" s="272"/>
      <c r="N18" s="275" t="s">
        <v>162</v>
      </c>
      <c r="O18" s="276"/>
      <c r="P18" s="153"/>
      <c r="Q18" s="153"/>
      <c r="R18" s="153"/>
      <c r="S18" s="153"/>
      <c r="T18" s="153"/>
      <c r="U18" s="153"/>
      <c r="V18" s="153"/>
      <c r="W18" s="153"/>
      <c r="Y18" t="s">
        <v>167</v>
      </c>
    </row>
    <row r="19" spans="1:25" x14ac:dyDescent="0.25">
      <c r="A19" s="272"/>
      <c r="B19" s="9">
        <f>B6</f>
        <v>0</v>
      </c>
      <c r="C19" s="10"/>
      <c r="D19" s="11">
        <f>(C19*(1+$C$29))*D6</f>
        <v>0</v>
      </c>
      <c r="E19" s="11">
        <f>(C19*(1+$C$29)^2)*E6</f>
        <v>0</v>
      </c>
      <c r="F19" s="11">
        <f>(C19*(1+$C$29)^3)*F6</f>
        <v>0</v>
      </c>
      <c r="G19" s="11">
        <f>(C19*(1+$C$29)^4)*G6</f>
        <v>0</v>
      </c>
      <c r="H19" s="11">
        <f>(C19*(1+$C$29)^5)*H6</f>
        <v>0</v>
      </c>
      <c r="I19" s="11">
        <f>(C19*(1+$C$29)^6)*I6</f>
        <v>0</v>
      </c>
      <c r="J19" s="11">
        <f>(C19*(1+$C$29)^7)*J6</f>
        <v>0</v>
      </c>
      <c r="K19" s="11">
        <f t="shared" ref="K19:K28" si="7">SUM(D19:J19)</f>
        <v>0</v>
      </c>
      <c r="L19" s="12"/>
      <c r="M19" s="272"/>
      <c r="N19" s="9" t="str">
        <f>N6</f>
        <v>Prof.</v>
      </c>
      <c r="O19" s="10">
        <f>72683*1.02</f>
        <v>74136.66</v>
      </c>
      <c r="P19" s="11">
        <f>(O19*(1+$O$29))*P6</f>
        <v>0</v>
      </c>
      <c r="Q19" s="11">
        <f>(O19*(1+$O$29)^2)*Q6</f>
        <v>0</v>
      </c>
      <c r="R19" s="11">
        <f>(O19*(1+$O$29)^3)*R6</f>
        <v>0</v>
      </c>
      <c r="S19" s="11">
        <f>(O19*(1+$O$29)^4)*S6</f>
        <v>0</v>
      </c>
      <c r="T19" s="11">
        <f>(O19*(1+$O$29)^4)*T6</f>
        <v>0</v>
      </c>
      <c r="U19" s="11">
        <f>(O19*(1+$O$29)^6)*U6</f>
        <v>0</v>
      </c>
      <c r="V19" s="11">
        <f>(O19*(1+$O$29)^7)*V6</f>
        <v>0</v>
      </c>
      <c r="W19" s="11">
        <f t="shared" ref="W19:W28" si="8">SUM(P19:V19)</f>
        <v>0</v>
      </c>
    </row>
    <row r="20" spans="1:25" x14ac:dyDescent="0.25">
      <c r="A20" s="272"/>
      <c r="B20" s="9">
        <f>B7</f>
        <v>0</v>
      </c>
      <c r="C20" s="10"/>
      <c r="D20" s="11">
        <f>(C20*(1+$C$29))*D7</f>
        <v>0</v>
      </c>
      <c r="E20" s="11">
        <f>(C20*(1+$C$29)^2)*E7</f>
        <v>0</v>
      </c>
      <c r="F20" s="11">
        <f>(C20*(1+$C$29)^3)*F7</f>
        <v>0</v>
      </c>
      <c r="G20" s="11">
        <f>(C20*(1+$C$29)^4)*G7</f>
        <v>0</v>
      </c>
      <c r="H20" s="11">
        <f>(C20*(1+$C$29)^5)*H7</f>
        <v>0</v>
      </c>
      <c r="I20" s="11">
        <f t="shared" ref="I20:I21" si="9">(C20*(1+$C$29)^6)*I7</f>
        <v>0</v>
      </c>
      <c r="J20" s="11">
        <f t="shared" ref="J20:J21" si="10">(C20*(1+$C$29)^7)*J7</f>
        <v>0</v>
      </c>
      <c r="K20" s="11">
        <f t="shared" si="7"/>
        <v>0</v>
      </c>
      <c r="L20" s="12"/>
      <c r="M20" s="272"/>
      <c r="N20" s="9" t="str">
        <f>N7</f>
        <v>Associate Prof.</v>
      </c>
      <c r="O20" s="10">
        <f>56892*1.02</f>
        <v>58029.840000000004</v>
      </c>
      <c r="P20" s="11">
        <f>(O20*(1+$O$29))*P7</f>
        <v>0</v>
      </c>
      <c r="Q20" s="11">
        <f>(O20*(1+$O$29)^2)*Q7</f>
        <v>0</v>
      </c>
      <c r="R20" s="11">
        <f>(O20*(1+$O$29)^3)*R7</f>
        <v>0</v>
      </c>
      <c r="S20" s="11">
        <f>(O20*(1+$O$29)^4)*S7</f>
        <v>0</v>
      </c>
      <c r="T20" s="11">
        <f>(O20*(1+$O$29)^4)*T7</f>
        <v>0</v>
      </c>
      <c r="U20" s="11">
        <f t="shared" ref="U20:U21" si="11">(O20*(1+$O$29)^6)*U7</f>
        <v>0</v>
      </c>
      <c r="V20" s="11">
        <f t="shared" ref="V20:V21" si="12">(O20*(1+$O$29)^7)*V7</f>
        <v>0</v>
      </c>
      <c r="W20" s="11">
        <f t="shared" si="8"/>
        <v>0</v>
      </c>
      <c r="Y20" s="28" t="s">
        <v>28</v>
      </c>
    </row>
    <row r="21" spans="1:25" x14ac:dyDescent="0.25">
      <c r="A21" s="272"/>
      <c r="B21" s="9">
        <f>B8</f>
        <v>0</v>
      </c>
      <c r="C21" s="10"/>
      <c r="D21" s="11">
        <f>(C21*(1+$C$29))*D8</f>
        <v>0</v>
      </c>
      <c r="E21" s="11">
        <f>(C21*(1+$C$29)^2)*E8</f>
        <v>0</v>
      </c>
      <c r="F21" s="11">
        <f>(C21*(1+$C$29)^3)*F8</f>
        <v>0</v>
      </c>
      <c r="G21" s="11">
        <f>(C21*(1+$C$29)^4)*G8</f>
        <v>0</v>
      </c>
      <c r="H21" s="11">
        <f>(C21*(1+$C$29)^5)*H8</f>
        <v>0</v>
      </c>
      <c r="I21" s="11">
        <f t="shared" si="9"/>
        <v>0</v>
      </c>
      <c r="J21" s="11">
        <f t="shared" si="10"/>
        <v>0</v>
      </c>
      <c r="K21" s="11">
        <f t="shared" si="7"/>
        <v>0</v>
      </c>
      <c r="L21" s="12"/>
      <c r="M21" s="272"/>
      <c r="N21" s="9" t="str">
        <f>N8</f>
        <v>Senior Researcher</v>
      </c>
      <c r="O21" s="10">
        <f>55172*1.02</f>
        <v>56275.44</v>
      </c>
      <c r="P21" s="11">
        <f>(O21*(1+$O$29))*P8</f>
        <v>0</v>
      </c>
      <c r="Q21" s="11">
        <f>(O21*(1+$O$29)^2)*Q8</f>
        <v>0</v>
      </c>
      <c r="R21" s="11">
        <f>(O21*(1+$O$29)^3)*R8</f>
        <v>0</v>
      </c>
      <c r="S21" s="11">
        <f>(O21*(1+$O$29)^4)*S8</f>
        <v>0</v>
      </c>
      <c r="T21" s="11">
        <f>(O21*(1+$O$29)^4)*T8</f>
        <v>0</v>
      </c>
      <c r="U21" s="11">
        <f t="shared" si="11"/>
        <v>0</v>
      </c>
      <c r="V21" s="11">
        <f t="shared" si="12"/>
        <v>0</v>
      </c>
      <c r="W21" s="11">
        <f t="shared" si="8"/>
        <v>0</v>
      </c>
      <c r="Y21" t="s">
        <v>29</v>
      </c>
    </row>
    <row r="22" spans="1:25" x14ac:dyDescent="0.25">
      <c r="A22" s="272"/>
      <c r="B22" s="277" t="s">
        <v>164</v>
      </c>
      <c r="C22" s="278"/>
      <c r="D22" s="153"/>
      <c r="E22" s="153"/>
      <c r="F22" s="153"/>
      <c r="G22" s="153"/>
      <c r="H22" s="153"/>
      <c r="I22" s="153"/>
      <c r="J22" s="153"/>
      <c r="K22" s="153"/>
      <c r="L22" s="12"/>
      <c r="M22" s="272"/>
      <c r="N22" s="277" t="s">
        <v>164</v>
      </c>
      <c r="O22" s="278"/>
      <c r="P22" s="153"/>
      <c r="Q22" s="153"/>
      <c r="R22" s="153"/>
      <c r="S22" s="153"/>
      <c r="T22" s="153"/>
      <c r="U22" s="153"/>
      <c r="V22" s="153"/>
      <c r="W22" s="153"/>
      <c r="Y22" t="s">
        <v>30</v>
      </c>
    </row>
    <row r="23" spans="1:25" x14ac:dyDescent="0.25">
      <c r="A23" s="272"/>
      <c r="B23" s="9" t="str">
        <f>B10</f>
        <v>Postdoc NN</v>
      </c>
      <c r="C23" s="10">
        <v>46127</v>
      </c>
      <c r="D23" s="11">
        <f>(C23*(1.02)*D10)</f>
        <v>0</v>
      </c>
      <c r="E23" s="11">
        <f>(C23*(1.02)^2)*E10</f>
        <v>0</v>
      </c>
      <c r="F23" s="11">
        <f>(C23*(1.02)^3)*F10</f>
        <v>0</v>
      </c>
      <c r="G23" s="11">
        <f>(C23*(1.02)^4)*G10</f>
        <v>0</v>
      </c>
      <c r="H23" s="11">
        <f>(C23*(1.02)^5)*H10</f>
        <v>0</v>
      </c>
      <c r="I23" s="11">
        <f>(C23*(1.02)^6)*I10</f>
        <v>0</v>
      </c>
      <c r="J23" s="11">
        <f>(C23*(1.02)^7)*J10</f>
        <v>0</v>
      </c>
      <c r="K23" s="11">
        <f t="shared" si="7"/>
        <v>0</v>
      </c>
      <c r="L23" s="12"/>
      <c r="M23" s="272"/>
      <c r="N23" s="9">
        <f>N10</f>
        <v>0</v>
      </c>
      <c r="O23" s="10"/>
      <c r="P23" s="11">
        <f>(O23*(1.02)*P10)</f>
        <v>0</v>
      </c>
      <c r="Q23" s="11">
        <f>(O23*(1.02)^2)*Q10</f>
        <v>0</v>
      </c>
      <c r="R23" s="11">
        <f>(O23*(1.02)^3)*R10</f>
        <v>0</v>
      </c>
      <c r="S23" s="11">
        <f>(O23*(1.02)^4)*S10</f>
        <v>0</v>
      </c>
      <c r="T23" s="11">
        <f>(O23*(1.02)^5)*T10</f>
        <v>0</v>
      </c>
      <c r="U23" s="11">
        <f>(O23*(1.02)^6)*U10</f>
        <v>0</v>
      </c>
      <c r="V23" s="11">
        <f>(O23*(1.02)^7)*V10</f>
        <v>0</v>
      </c>
      <c r="W23" s="11">
        <f t="shared" si="8"/>
        <v>0</v>
      </c>
      <c r="Y23" t="s">
        <v>166</v>
      </c>
    </row>
    <row r="24" spans="1:25" x14ac:dyDescent="0.25">
      <c r="A24" s="272"/>
      <c r="B24" s="9" t="str">
        <f t="shared" ref="B24:B26" si="13">B11</f>
        <v>PhD NN</v>
      </c>
      <c r="C24" s="10">
        <v>37379</v>
      </c>
      <c r="D24" s="11">
        <f t="shared" ref="D24:D28" si="14">(C24*(1.02)*D11)</f>
        <v>0</v>
      </c>
      <c r="E24" s="11">
        <f t="shared" ref="E24:E28" si="15">(C24*(1.02)^2)*E11</f>
        <v>0</v>
      </c>
      <c r="F24" s="11">
        <f t="shared" ref="F24:F28" si="16">(C24*(1.02)^3)*F11</f>
        <v>0</v>
      </c>
      <c r="G24" s="11">
        <f t="shared" ref="G24:G28" si="17">(C24*(1.02)^4)*G11</f>
        <v>0</v>
      </c>
      <c r="H24" s="11">
        <f t="shared" ref="H24:H28" si="18">(C24*(1.02)^5)*H11</f>
        <v>0</v>
      </c>
      <c r="I24" s="11">
        <f t="shared" ref="I24:I28" si="19">(C24*(1.02)^6)*I11</f>
        <v>0</v>
      </c>
      <c r="J24" s="11">
        <f t="shared" ref="J24:J28" si="20">(C24*(1.02)^7)*J11</f>
        <v>0</v>
      </c>
      <c r="K24" s="11">
        <f t="shared" ref="K24:K26" si="21">SUM(D24:J24)</f>
        <v>0</v>
      </c>
      <c r="L24" s="12"/>
      <c r="M24" s="272"/>
      <c r="N24" s="9">
        <f t="shared" ref="N24:N26" si="22">N11</f>
        <v>0</v>
      </c>
      <c r="O24" s="10"/>
      <c r="P24" s="11">
        <f t="shared" ref="P24:P28" si="23">(O24*(1.02)*P11)</f>
        <v>0</v>
      </c>
      <c r="Q24" s="11">
        <f t="shared" ref="Q24:Q28" si="24">(O24*(1.02)^2)*Q11</f>
        <v>0</v>
      </c>
      <c r="R24" s="11">
        <f t="shared" ref="R24:R28" si="25">(O24*(1.02)^3)*R11</f>
        <v>0</v>
      </c>
      <c r="S24" s="11">
        <f t="shared" ref="S24:S28" si="26">(O24*(1.02)^4)*S11</f>
        <v>0</v>
      </c>
      <c r="T24" s="11">
        <f t="shared" ref="T24:T28" si="27">(O24*(1.02)^5)*T11</f>
        <v>0</v>
      </c>
      <c r="U24" s="11">
        <f t="shared" ref="U24:U28" si="28">(O24*(1.02)^6)*U11</f>
        <v>0</v>
      </c>
      <c r="V24" s="11">
        <f t="shared" ref="V24:V27" si="29">(O24*(1.02)^7)*V11</f>
        <v>0</v>
      </c>
      <c r="W24" s="11">
        <f t="shared" ref="W24:W26" si="30">SUM(P24:V24)</f>
        <v>0</v>
      </c>
      <c r="Y24" t="s">
        <v>167</v>
      </c>
    </row>
    <row r="25" spans="1:25" x14ac:dyDescent="0.25">
      <c r="A25" s="272"/>
      <c r="B25" s="9" t="str">
        <f t="shared" si="13"/>
        <v>Scientific assistant</v>
      </c>
      <c r="C25" s="10">
        <v>40471</v>
      </c>
      <c r="D25" s="11">
        <f t="shared" si="14"/>
        <v>0</v>
      </c>
      <c r="E25" s="11">
        <f t="shared" si="15"/>
        <v>0</v>
      </c>
      <c r="F25" s="11">
        <f t="shared" si="16"/>
        <v>0</v>
      </c>
      <c r="G25" s="11">
        <f t="shared" si="17"/>
        <v>0</v>
      </c>
      <c r="H25" s="11">
        <f t="shared" si="18"/>
        <v>0</v>
      </c>
      <c r="I25" s="11">
        <f t="shared" si="19"/>
        <v>0</v>
      </c>
      <c r="J25" s="11">
        <f t="shared" si="20"/>
        <v>0</v>
      </c>
      <c r="K25" s="11">
        <f t="shared" si="21"/>
        <v>0</v>
      </c>
      <c r="L25" s="12"/>
      <c r="M25" s="272"/>
      <c r="N25" s="9">
        <f t="shared" si="22"/>
        <v>0</v>
      </c>
      <c r="O25" s="10"/>
      <c r="P25" s="11">
        <f t="shared" si="23"/>
        <v>0</v>
      </c>
      <c r="Q25" s="11">
        <f t="shared" si="24"/>
        <v>0</v>
      </c>
      <c r="R25" s="11">
        <f t="shared" si="25"/>
        <v>0</v>
      </c>
      <c r="S25" s="11">
        <f t="shared" si="26"/>
        <v>0</v>
      </c>
      <c r="T25" s="11">
        <f t="shared" si="27"/>
        <v>0</v>
      </c>
      <c r="U25" s="11">
        <f t="shared" si="28"/>
        <v>0</v>
      </c>
      <c r="V25" s="11">
        <f t="shared" si="29"/>
        <v>0</v>
      </c>
      <c r="W25" s="11">
        <f t="shared" si="30"/>
        <v>0</v>
      </c>
    </row>
    <row r="26" spans="1:25" x14ac:dyDescent="0.25">
      <c r="A26" s="272"/>
      <c r="B26" s="9" t="str">
        <f t="shared" si="13"/>
        <v>Student assistant</v>
      </c>
      <c r="C26" s="10">
        <f>170.91*1.02^3*45</f>
        <v>8161.6976675999995</v>
      </c>
      <c r="D26" s="11">
        <f t="shared" si="14"/>
        <v>0</v>
      </c>
      <c r="E26" s="11">
        <f t="shared" si="15"/>
        <v>0</v>
      </c>
      <c r="F26" s="11">
        <f t="shared" si="16"/>
        <v>0</v>
      </c>
      <c r="G26" s="11">
        <f t="shared" si="17"/>
        <v>0</v>
      </c>
      <c r="H26" s="11">
        <f t="shared" si="18"/>
        <v>0</v>
      </c>
      <c r="I26" s="11">
        <f t="shared" si="19"/>
        <v>0</v>
      </c>
      <c r="J26" s="11">
        <f t="shared" si="20"/>
        <v>0</v>
      </c>
      <c r="K26" s="11">
        <f t="shared" si="21"/>
        <v>0</v>
      </c>
      <c r="L26" s="12"/>
      <c r="M26" s="272"/>
      <c r="N26" s="9">
        <f t="shared" si="22"/>
        <v>0</v>
      </c>
      <c r="O26" s="10"/>
      <c r="P26" s="11">
        <f t="shared" si="23"/>
        <v>0</v>
      </c>
      <c r="Q26" s="11">
        <f t="shared" si="24"/>
        <v>0</v>
      </c>
      <c r="R26" s="11">
        <f t="shared" si="25"/>
        <v>0</v>
      </c>
      <c r="S26" s="11">
        <f t="shared" si="26"/>
        <v>0</v>
      </c>
      <c r="T26" s="11">
        <f t="shared" si="27"/>
        <v>0</v>
      </c>
      <c r="U26" s="11">
        <f t="shared" si="28"/>
        <v>0</v>
      </c>
      <c r="V26" s="11">
        <f t="shared" si="29"/>
        <v>0</v>
      </c>
      <c r="W26" s="11">
        <f t="shared" si="30"/>
        <v>0</v>
      </c>
      <c r="Y26" s="28" t="s">
        <v>174</v>
      </c>
    </row>
    <row r="27" spans="1:25" x14ac:dyDescent="0.25">
      <c r="A27" s="272"/>
      <c r="B27" s="9" t="str">
        <f>B14</f>
        <v>Technician</v>
      </c>
      <c r="C27" s="10">
        <v>43750</v>
      </c>
      <c r="D27" s="11">
        <f t="shared" si="14"/>
        <v>0</v>
      </c>
      <c r="E27" s="11">
        <f t="shared" si="15"/>
        <v>0</v>
      </c>
      <c r="F27" s="11">
        <f t="shared" si="16"/>
        <v>0</v>
      </c>
      <c r="G27" s="11">
        <f t="shared" si="17"/>
        <v>0</v>
      </c>
      <c r="H27" s="11">
        <f t="shared" si="18"/>
        <v>0</v>
      </c>
      <c r="I27" s="11">
        <f t="shared" si="19"/>
        <v>0</v>
      </c>
      <c r="J27" s="11">
        <f t="shared" si="20"/>
        <v>0</v>
      </c>
      <c r="K27" s="11">
        <f t="shared" si="7"/>
        <v>0</v>
      </c>
      <c r="L27" s="12"/>
      <c r="M27" s="272"/>
      <c r="N27" s="9">
        <f>N14</f>
        <v>0</v>
      </c>
      <c r="O27" s="10"/>
      <c r="P27" s="11">
        <f t="shared" si="23"/>
        <v>0</v>
      </c>
      <c r="Q27" s="11">
        <f t="shared" si="24"/>
        <v>0</v>
      </c>
      <c r="R27" s="11">
        <f t="shared" si="25"/>
        <v>0</v>
      </c>
      <c r="S27" s="11">
        <f t="shared" si="26"/>
        <v>0</v>
      </c>
      <c r="T27" s="11">
        <f t="shared" si="27"/>
        <v>0</v>
      </c>
      <c r="U27" s="11">
        <f t="shared" si="28"/>
        <v>0</v>
      </c>
      <c r="V27" s="11">
        <f t="shared" si="29"/>
        <v>0</v>
      </c>
      <c r="W27" s="11">
        <f t="shared" si="8"/>
        <v>0</v>
      </c>
    </row>
    <row r="28" spans="1:25" x14ac:dyDescent="0.25">
      <c r="A28" s="272"/>
      <c r="B28" s="13" t="str">
        <f>B15</f>
        <v>Lab. Technician</v>
      </c>
      <c r="C28" s="10">
        <v>37914</v>
      </c>
      <c r="D28" s="11">
        <f t="shared" si="14"/>
        <v>0</v>
      </c>
      <c r="E28" s="11">
        <f t="shared" si="15"/>
        <v>0</v>
      </c>
      <c r="F28" s="11">
        <f t="shared" si="16"/>
        <v>0</v>
      </c>
      <c r="G28" s="11">
        <f t="shared" si="17"/>
        <v>0</v>
      </c>
      <c r="H28" s="11">
        <f t="shared" si="18"/>
        <v>0</v>
      </c>
      <c r="I28" s="11">
        <f t="shared" si="19"/>
        <v>0</v>
      </c>
      <c r="J28" s="11">
        <f t="shared" si="20"/>
        <v>0</v>
      </c>
      <c r="K28" s="14">
        <f t="shared" si="7"/>
        <v>0</v>
      </c>
      <c r="L28" s="12"/>
      <c r="M28" s="272"/>
      <c r="N28" s="13">
        <f>N15</f>
        <v>0</v>
      </c>
      <c r="O28" s="10"/>
      <c r="P28" s="11">
        <f t="shared" si="23"/>
        <v>0</v>
      </c>
      <c r="Q28" s="11">
        <f t="shared" si="24"/>
        <v>0</v>
      </c>
      <c r="R28" s="11">
        <f t="shared" si="25"/>
        <v>0</v>
      </c>
      <c r="S28" s="11">
        <f t="shared" si="26"/>
        <v>0</v>
      </c>
      <c r="T28" s="11">
        <f t="shared" si="27"/>
        <v>0</v>
      </c>
      <c r="U28" s="11">
        <f t="shared" si="28"/>
        <v>0</v>
      </c>
      <c r="V28" s="11">
        <f>(O28*(1.02)^7)*V15</f>
        <v>0</v>
      </c>
      <c r="W28" s="14">
        <f t="shared" si="8"/>
        <v>0</v>
      </c>
    </row>
    <row r="29" spans="1:25" x14ac:dyDescent="0.25">
      <c r="A29" s="272"/>
      <c r="B29" s="15" t="s">
        <v>5</v>
      </c>
      <c r="C29" s="31">
        <v>0.02</v>
      </c>
      <c r="D29" s="34" t="str">
        <f>IF(C29=3%,"TECH","NAT")</f>
        <v>NAT</v>
      </c>
      <c r="E29" s="16" t="s">
        <v>35</v>
      </c>
      <c r="F29" s="16"/>
      <c r="G29" s="16"/>
      <c r="H29" s="16"/>
      <c r="I29" s="16"/>
      <c r="J29" s="16"/>
      <c r="K29" s="17"/>
      <c r="L29" s="12"/>
      <c r="M29" s="272"/>
      <c r="N29" s="15" t="s">
        <v>5</v>
      </c>
      <c r="O29" s="32">
        <f>C29</f>
        <v>0.02</v>
      </c>
      <c r="P29" s="34"/>
      <c r="Q29" s="16"/>
      <c r="R29" s="16"/>
      <c r="S29" s="16"/>
      <c r="T29" s="16"/>
      <c r="U29" s="16"/>
      <c r="V29" s="16"/>
      <c r="W29" s="17"/>
    </row>
    <row r="30" spans="1:25" ht="15.75" thickBot="1" x14ac:dyDescent="0.3">
      <c r="A30" s="272"/>
      <c r="B30" s="6" t="s">
        <v>6</v>
      </c>
      <c r="C30" s="6"/>
      <c r="D30" s="18">
        <f t="shared" ref="D30:J30" si="31">ROUND(SUM(D18:D28),0)</f>
        <v>0</v>
      </c>
      <c r="E30" s="18">
        <f t="shared" si="31"/>
        <v>0</v>
      </c>
      <c r="F30" s="18">
        <f t="shared" si="31"/>
        <v>0</v>
      </c>
      <c r="G30" s="18">
        <f t="shared" si="31"/>
        <v>0</v>
      </c>
      <c r="H30" s="18">
        <f t="shared" si="31"/>
        <v>0</v>
      </c>
      <c r="I30" s="18">
        <f t="shared" si="31"/>
        <v>0</v>
      </c>
      <c r="J30" s="18">
        <f t="shared" si="31"/>
        <v>0</v>
      </c>
      <c r="K30" s="18">
        <f>SUM(D30:J30)</f>
        <v>0</v>
      </c>
      <c r="L30" s="12"/>
      <c r="M30" s="272"/>
      <c r="N30" s="6" t="s">
        <v>6</v>
      </c>
      <c r="O30" s="6"/>
      <c r="P30" s="18">
        <f t="shared" ref="P30:V30" si="32">ROUND(SUM(P18:P28),0)</f>
        <v>0</v>
      </c>
      <c r="Q30" s="18">
        <f t="shared" si="32"/>
        <v>0</v>
      </c>
      <c r="R30" s="18">
        <f t="shared" si="32"/>
        <v>0</v>
      </c>
      <c r="S30" s="18">
        <f t="shared" si="32"/>
        <v>0</v>
      </c>
      <c r="T30" s="18">
        <f t="shared" si="32"/>
        <v>0</v>
      </c>
      <c r="U30" s="18">
        <f t="shared" si="32"/>
        <v>0</v>
      </c>
      <c r="V30" s="18">
        <f t="shared" si="32"/>
        <v>0</v>
      </c>
      <c r="W30" s="18">
        <f>SUM(P30:V30)</f>
        <v>0</v>
      </c>
    </row>
    <row r="31" spans="1:25" x14ac:dyDescent="0.25">
      <c r="A31" s="271" t="s">
        <v>7</v>
      </c>
      <c r="B31" s="8" t="s">
        <v>8</v>
      </c>
      <c r="C31" s="8"/>
      <c r="D31" s="3">
        <f t="shared" ref="D31:J31" si="33">+D17</f>
        <v>2023</v>
      </c>
      <c r="E31" s="3">
        <f t="shared" si="33"/>
        <v>2024</v>
      </c>
      <c r="F31" s="3">
        <f t="shared" si="33"/>
        <v>2025</v>
      </c>
      <c r="G31" s="3">
        <f t="shared" si="33"/>
        <v>2026</v>
      </c>
      <c r="H31" s="3">
        <f t="shared" si="33"/>
        <v>2027</v>
      </c>
      <c r="I31" s="3">
        <f t="shared" si="33"/>
        <v>2028</v>
      </c>
      <c r="J31" s="3">
        <f t="shared" si="33"/>
        <v>2029</v>
      </c>
      <c r="K31" s="3" t="s">
        <v>4</v>
      </c>
      <c r="L31" s="1"/>
      <c r="M31" s="271" t="s">
        <v>7</v>
      </c>
      <c r="N31" s="8" t="s">
        <v>8</v>
      </c>
      <c r="O31" s="8"/>
      <c r="P31" s="3">
        <f t="shared" ref="P31:V31" si="34">+P17</f>
        <v>2023</v>
      </c>
      <c r="Q31" s="3">
        <f t="shared" si="34"/>
        <v>2024</v>
      </c>
      <c r="R31" s="3">
        <f t="shared" si="34"/>
        <v>2025</v>
      </c>
      <c r="S31" s="3">
        <f t="shared" si="34"/>
        <v>2026</v>
      </c>
      <c r="T31" s="3">
        <f t="shared" si="34"/>
        <v>2027</v>
      </c>
      <c r="U31" s="3">
        <f t="shared" si="34"/>
        <v>2028</v>
      </c>
      <c r="V31" s="3">
        <f t="shared" si="34"/>
        <v>2029</v>
      </c>
      <c r="W31" s="3" t="s">
        <v>4</v>
      </c>
    </row>
    <row r="32" spans="1:25" x14ac:dyDescent="0.25">
      <c r="A32" s="272"/>
      <c r="B32" s="273"/>
      <c r="C32" s="274"/>
      <c r="D32" s="19"/>
      <c r="E32" s="19"/>
      <c r="F32" s="19"/>
      <c r="G32" s="19"/>
      <c r="H32" s="19"/>
      <c r="I32" s="19"/>
      <c r="J32" s="19"/>
      <c r="K32" s="11">
        <f>SUM(D32:J32)</f>
        <v>0</v>
      </c>
      <c r="L32" s="1"/>
      <c r="M32" s="272"/>
      <c r="N32" s="273"/>
      <c r="O32" s="274"/>
      <c r="P32" s="19"/>
      <c r="Q32" s="19"/>
      <c r="R32" s="19"/>
      <c r="S32" s="19"/>
      <c r="T32" s="19"/>
      <c r="U32" s="19"/>
      <c r="V32" s="19"/>
      <c r="W32" s="11">
        <f>SUM(P32:V32)</f>
        <v>0</v>
      </c>
    </row>
    <row r="33" spans="1:25" x14ac:dyDescent="0.25">
      <c r="A33" s="272"/>
      <c r="B33" s="267"/>
      <c r="C33" s="268"/>
      <c r="D33" s="19"/>
      <c r="E33" s="19"/>
      <c r="F33" s="19"/>
      <c r="G33" s="19"/>
      <c r="H33" s="19"/>
      <c r="I33" s="19"/>
      <c r="J33" s="19"/>
      <c r="K33" s="11">
        <f>SUM(D33:J33)</f>
        <v>0</v>
      </c>
      <c r="L33" s="1"/>
      <c r="M33" s="272"/>
      <c r="N33" s="267"/>
      <c r="O33" s="268"/>
      <c r="P33" s="19"/>
      <c r="Q33" s="19"/>
      <c r="R33" s="19"/>
      <c r="S33" s="19"/>
      <c r="T33" s="19"/>
      <c r="U33" s="19"/>
      <c r="V33" s="19"/>
      <c r="W33" s="11">
        <f>SUM(P33:V33)</f>
        <v>0</v>
      </c>
    </row>
    <row r="34" spans="1:25" x14ac:dyDescent="0.25">
      <c r="A34" s="272"/>
      <c r="B34" s="269"/>
      <c r="C34" s="270"/>
      <c r="D34" s="19"/>
      <c r="E34" s="19"/>
      <c r="F34" s="19"/>
      <c r="G34" s="19"/>
      <c r="H34" s="19"/>
      <c r="I34" s="19"/>
      <c r="J34" s="19"/>
      <c r="K34" s="11">
        <f>SUM(D34:J34)</f>
        <v>0</v>
      </c>
      <c r="L34" s="1"/>
      <c r="M34" s="272"/>
      <c r="N34" s="269"/>
      <c r="O34" s="270"/>
      <c r="P34" s="19"/>
      <c r="Q34" s="19"/>
      <c r="R34" s="19"/>
      <c r="S34" s="19"/>
      <c r="T34" s="19"/>
      <c r="U34" s="19"/>
      <c r="V34" s="19"/>
      <c r="W34" s="11">
        <f>SUM(P34:V34)</f>
        <v>0</v>
      </c>
    </row>
    <row r="35" spans="1:25" ht="15.75" thickBot="1" x14ac:dyDescent="0.3">
      <c r="A35" s="272"/>
      <c r="B35" s="6" t="s">
        <v>9</v>
      </c>
      <c r="C35" s="6"/>
      <c r="D35" s="18">
        <f t="shared" ref="D35:J35" si="35">ROUND(SUM(D32:D34),0)</f>
        <v>0</v>
      </c>
      <c r="E35" s="18">
        <f t="shared" si="35"/>
        <v>0</v>
      </c>
      <c r="F35" s="18">
        <f t="shared" si="35"/>
        <v>0</v>
      </c>
      <c r="G35" s="18">
        <f t="shared" si="35"/>
        <v>0</v>
      </c>
      <c r="H35" s="18">
        <f t="shared" si="35"/>
        <v>0</v>
      </c>
      <c r="I35" s="18">
        <f t="shared" si="35"/>
        <v>0</v>
      </c>
      <c r="J35" s="18">
        <f t="shared" si="35"/>
        <v>0</v>
      </c>
      <c r="K35" s="18">
        <f>SUM(D35:J35)</f>
        <v>0</v>
      </c>
      <c r="L35" s="1"/>
      <c r="M35" s="272"/>
      <c r="N35" s="6" t="s">
        <v>9</v>
      </c>
      <c r="O35" s="6"/>
      <c r="P35" s="18">
        <f t="shared" ref="P35:V35" si="36">ROUND(SUM(P32:P34),0)</f>
        <v>0</v>
      </c>
      <c r="Q35" s="18">
        <f t="shared" si="36"/>
        <v>0</v>
      </c>
      <c r="R35" s="18">
        <f t="shared" si="36"/>
        <v>0</v>
      </c>
      <c r="S35" s="18">
        <f t="shared" si="36"/>
        <v>0</v>
      </c>
      <c r="T35" s="18">
        <f t="shared" si="36"/>
        <v>0</v>
      </c>
      <c r="U35" s="18">
        <f t="shared" si="36"/>
        <v>0</v>
      </c>
      <c r="V35" s="18">
        <f t="shared" si="36"/>
        <v>0</v>
      </c>
      <c r="W35" s="18">
        <f>SUM(P35:V35)</f>
        <v>0</v>
      </c>
      <c r="Y35" s="108"/>
    </row>
    <row r="36" spans="1:25" x14ac:dyDescent="0.25">
      <c r="A36" s="271" t="s">
        <v>10</v>
      </c>
      <c r="B36" s="8" t="s">
        <v>11</v>
      </c>
      <c r="C36" s="8"/>
      <c r="D36" s="3">
        <f t="shared" ref="D36:J36" si="37">D4</f>
        <v>2023</v>
      </c>
      <c r="E36" s="3">
        <f t="shared" si="37"/>
        <v>2024</v>
      </c>
      <c r="F36" s="3">
        <f t="shared" si="37"/>
        <v>2025</v>
      </c>
      <c r="G36" s="3">
        <f t="shared" si="37"/>
        <v>2026</v>
      </c>
      <c r="H36" s="3">
        <f t="shared" si="37"/>
        <v>2027</v>
      </c>
      <c r="I36" s="3">
        <f t="shared" si="37"/>
        <v>2028</v>
      </c>
      <c r="J36" s="3">
        <f t="shared" si="37"/>
        <v>2029</v>
      </c>
      <c r="K36" s="3" t="s">
        <v>4</v>
      </c>
      <c r="L36" s="1"/>
      <c r="M36" s="271" t="s">
        <v>10</v>
      </c>
      <c r="N36" s="8" t="s">
        <v>11</v>
      </c>
      <c r="O36" s="8"/>
      <c r="P36" s="3">
        <f t="shared" ref="P36:V36" si="38">P4</f>
        <v>2023</v>
      </c>
      <c r="Q36" s="3">
        <f t="shared" si="38"/>
        <v>2024</v>
      </c>
      <c r="R36" s="3">
        <f t="shared" si="38"/>
        <v>2025</v>
      </c>
      <c r="S36" s="3">
        <f t="shared" si="38"/>
        <v>2026</v>
      </c>
      <c r="T36" s="3">
        <f t="shared" si="38"/>
        <v>2027</v>
      </c>
      <c r="U36" s="3">
        <f t="shared" si="38"/>
        <v>2028</v>
      </c>
      <c r="V36" s="3">
        <f t="shared" si="38"/>
        <v>2029</v>
      </c>
      <c r="W36" s="3" t="s">
        <v>4</v>
      </c>
    </row>
    <row r="37" spans="1:25" x14ac:dyDescent="0.25">
      <c r="A37" s="272"/>
      <c r="B37" s="273"/>
      <c r="C37" s="274"/>
      <c r="D37" s="19"/>
      <c r="E37" s="19"/>
      <c r="F37" s="19"/>
      <c r="G37" s="19"/>
      <c r="H37" s="19"/>
      <c r="I37" s="19"/>
      <c r="J37" s="19"/>
      <c r="K37" s="11">
        <f t="shared" ref="K37:K43" si="39">SUM(D37:J37)</f>
        <v>0</v>
      </c>
      <c r="L37" s="1"/>
      <c r="M37" s="272"/>
      <c r="N37" s="273"/>
      <c r="O37" s="274"/>
      <c r="P37" s="19"/>
      <c r="Q37" s="19"/>
      <c r="R37" s="19"/>
      <c r="S37" s="19"/>
      <c r="T37" s="19"/>
      <c r="U37" s="19"/>
      <c r="V37" s="19"/>
      <c r="W37" s="11">
        <f t="shared" ref="W37:W43" si="40">SUM(P37:V37)</f>
        <v>0</v>
      </c>
    </row>
    <row r="38" spans="1:25" x14ac:dyDescent="0.25">
      <c r="A38" s="272"/>
      <c r="B38" s="267"/>
      <c r="C38" s="268"/>
      <c r="D38" s="19"/>
      <c r="E38" s="19"/>
      <c r="F38" s="19"/>
      <c r="G38" s="19"/>
      <c r="H38" s="19"/>
      <c r="I38" s="19"/>
      <c r="J38" s="19"/>
      <c r="K38" s="11">
        <f t="shared" si="39"/>
        <v>0</v>
      </c>
      <c r="L38" s="1"/>
      <c r="M38" s="272"/>
      <c r="N38" s="267"/>
      <c r="O38" s="268"/>
      <c r="P38" s="19"/>
      <c r="Q38" s="19"/>
      <c r="R38" s="19"/>
      <c r="S38" s="19"/>
      <c r="T38" s="19"/>
      <c r="U38" s="19"/>
      <c r="V38" s="19"/>
      <c r="W38" s="11">
        <f t="shared" si="40"/>
        <v>0</v>
      </c>
    </row>
    <row r="39" spans="1:25" x14ac:dyDescent="0.25">
      <c r="A39" s="272"/>
      <c r="B39" s="26"/>
      <c r="C39" s="27"/>
      <c r="D39" s="19"/>
      <c r="E39" s="19"/>
      <c r="F39" s="19"/>
      <c r="G39" s="19"/>
      <c r="H39" s="19"/>
      <c r="I39" s="19"/>
      <c r="J39" s="19"/>
      <c r="K39" s="11">
        <f t="shared" si="39"/>
        <v>0</v>
      </c>
      <c r="L39" s="1"/>
      <c r="M39" s="272"/>
      <c r="N39" s="26"/>
      <c r="O39" s="27"/>
      <c r="P39" s="19"/>
      <c r="Q39" s="19"/>
      <c r="R39" s="19"/>
      <c r="S39" s="19"/>
      <c r="T39" s="19"/>
      <c r="U39" s="19"/>
      <c r="V39" s="19"/>
      <c r="W39" s="11">
        <f t="shared" si="40"/>
        <v>0</v>
      </c>
    </row>
    <row r="40" spans="1:25" x14ac:dyDescent="0.25">
      <c r="A40" s="272"/>
      <c r="B40" s="267"/>
      <c r="C40" s="268"/>
      <c r="D40" s="19"/>
      <c r="E40" s="19"/>
      <c r="F40" s="19"/>
      <c r="G40" s="19"/>
      <c r="H40" s="19"/>
      <c r="I40" s="19"/>
      <c r="J40" s="19"/>
      <c r="K40" s="11">
        <f t="shared" si="39"/>
        <v>0</v>
      </c>
      <c r="L40" s="1"/>
      <c r="M40" s="272"/>
      <c r="N40" s="267"/>
      <c r="O40" s="268"/>
      <c r="P40" s="19"/>
      <c r="Q40" s="19"/>
      <c r="R40" s="19"/>
      <c r="S40" s="19"/>
      <c r="T40" s="19"/>
      <c r="U40" s="19"/>
      <c r="V40" s="19"/>
      <c r="W40" s="11">
        <f t="shared" si="40"/>
        <v>0</v>
      </c>
    </row>
    <row r="41" spans="1:25" x14ac:dyDescent="0.25">
      <c r="A41" s="272"/>
      <c r="B41" s="267"/>
      <c r="C41" s="268"/>
      <c r="D41" s="19"/>
      <c r="E41" s="19"/>
      <c r="F41" s="19"/>
      <c r="G41" s="19"/>
      <c r="H41" s="19"/>
      <c r="I41" s="19"/>
      <c r="J41" s="19"/>
      <c r="K41" s="11">
        <f t="shared" si="39"/>
        <v>0</v>
      </c>
      <c r="L41" s="1"/>
      <c r="M41" s="272"/>
      <c r="N41" s="267"/>
      <c r="O41" s="268"/>
      <c r="P41" s="19"/>
      <c r="Q41" s="19"/>
      <c r="R41" s="19"/>
      <c r="S41" s="19"/>
      <c r="T41" s="19"/>
      <c r="U41" s="19"/>
      <c r="V41" s="19"/>
      <c r="W41" s="11">
        <f t="shared" si="40"/>
        <v>0</v>
      </c>
    </row>
    <row r="42" spans="1:25" x14ac:dyDescent="0.25">
      <c r="A42" s="272"/>
      <c r="B42" s="269"/>
      <c r="C42" s="270"/>
      <c r="D42" s="19"/>
      <c r="E42" s="19"/>
      <c r="F42" s="19"/>
      <c r="G42" s="19"/>
      <c r="H42" s="19"/>
      <c r="I42" s="19"/>
      <c r="J42" s="19"/>
      <c r="K42" s="11">
        <f t="shared" si="39"/>
        <v>0</v>
      </c>
      <c r="L42" s="1"/>
      <c r="M42" s="272"/>
      <c r="N42" s="269"/>
      <c r="O42" s="270"/>
      <c r="P42" s="19"/>
      <c r="Q42" s="19"/>
      <c r="R42" s="19"/>
      <c r="S42" s="19"/>
      <c r="T42" s="19"/>
      <c r="U42" s="19"/>
      <c r="V42" s="19"/>
      <c r="W42" s="11">
        <f t="shared" si="40"/>
        <v>0</v>
      </c>
    </row>
    <row r="43" spans="1:25" ht="15.75" thickBot="1" x14ac:dyDescent="0.3">
      <c r="A43" s="272"/>
      <c r="B43" s="6" t="s">
        <v>12</v>
      </c>
      <c r="C43" s="6"/>
      <c r="D43" s="18">
        <f t="shared" ref="D43:J43" si="41">ROUND(SUM(D37:D42),0)</f>
        <v>0</v>
      </c>
      <c r="E43" s="18">
        <f t="shared" si="41"/>
        <v>0</v>
      </c>
      <c r="F43" s="18">
        <f t="shared" si="41"/>
        <v>0</v>
      </c>
      <c r="G43" s="18">
        <f t="shared" si="41"/>
        <v>0</v>
      </c>
      <c r="H43" s="18">
        <f t="shared" si="41"/>
        <v>0</v>
      </c>
      <c r="I43" s="18">
        <f t="shared" si="41"/>
        <v>0</v>
      </c>
      <c r="J43" s="18">
        <f t="shared" si="41"/>
        <v>0</v>
      </c>
      <c r="K43" s="18">
        <f t="shared" si="39"/>
        <v>0</v>
      </c>
      <c r="L43" s="1"/>
      <c r="M43" s="272"/>
      <c r="N43" s="6" t="s">
        <v>12</v>
      </c>
      <c r="O43" s="6"/>
      <c r="P43" s="18">
        <f t="shared" ref="P43:V43" si="42">ROUND(SUM(P37:P42),0)</f>
        <v>0</v>
      </c>
      <c r="Q43" s="18">
        <f t="shared" si="42"/>
        <v>0</v>
      </c>
      <c r="R43" s="18">
        <f t="shared" si="42"/>
        <v>0</v>
      </c>
      <c r="S43" s="18">
        <f t="shared" si="42"/>
        <v>0</v>
      </c>
      <c r="T43" s="18">
        <f t="shared" si="42"/>
        <v>0</v>
      </c>
      <c r="U43" s="18">
        <f t="shared" si="42"/>
        <v>0</v>
      </c>
      <c r="V43" s="18">
        <f t="shared" si="42"/>
        <v>0</v>
      </c>
      <c r="W43" s="18">
        <f t="shared" si="40"/>
        <v>0</v>
      </c>
    </row>
    <row r="44" spans="1:25" x14ac:dyDescent="0.25">
      <c r="A44" s="264" t="s">
        <v>13</v>
      </c>
      <c r="B44" s="8"/>
      <c r="C44" s="8"/>
      <c r="D44" s="3">
        <f t="shared" ref="D44:J44" si="43">D4</f>
        <v>2023</v>
      </c>
      <c r="E44" s="3">
        <f t="shared" si="43"/>
        <v>2024</v>
      </c>
      <c r="F44" s="3">
        <f t="shared" si="43"/>
        <v>2025</v>
      </c>
      <c r="G44" s="3">
        <f t="shared" si="43"/>
        <v>2026</v>
      </c>
      <c r="H44" s="3">
        <f t="shared" si="43"/>
        <v>2027</v>
      </c>
      <c r="I44" s="3">
        <f t="shared" si="43"/>
        <v>2028</v>
      </c>
      <c r="J44" s="3">
        <f t="shared" si="43"/>
        <v>2029</v>
      </c>
      <c r="K44" s="3" t="s">
        <v>2</v>
      </c>
      <c r="L44" s="1"/>
      <c r="M44" s="264" t="s">
        <v>13</v>
      </c>
      <c r="N44" s="8"/>
      <c r="O44" s="8"/>
      <c r="P44" s="3">
        <f t="shared" ref="P44:V44" si="44">P4</f>
        <v>2023</v>
      </c>
      <c r="Q44" s="3">
        <f t="shared" si="44"/>
        <v>2024</v>
      </c>
      <c r="R44" s="3">
        <f t="shared" si="44"/>
        <v>2025</v>
      </c>
      <c r="S44" s="3">
        <f t="shared" si="44"/>
        <v>2026</v>
      </c>
      <c r="T44" s="3">
        <f t="shared" si="44"/>
        <v>2027</v>
      </c>
      <c r="U44" s="3">
        <f t="shared" si="44"/>
        <v>2028</v>
      </c>
      <c r="V44" s="3">
        <f t="shared" si="44"/>
        <v>2029</v>
      </c>
      <c r="W44" s="3" t="s">
        <v>2</v>
      </c>
    </row>
    <row r="45" spans="1:25" x14ac:dyDescent="0.25">
      <c r="A45" s="265"/>
      <c r="B45" s="20" t="s">
        <v>14</v>
      </c>
      <c r="C45" s="20"/>
      <c r="D45" s="11">
        <f t="shared" ref="D45:J45" si="45">D30+D35+D43</f>
        <v>0</v>
      </c>
      <c r="E45" s="11">
        <f t="shared" si="45"/>
        <v>0</v>
      </c>
      <c r="F45" s="11">
        <f t="shared" si="45"/>
        <v>0</v>
      </c>
      <c r="G45" s="11">
        <f t="shared" si="45"/>
        <v>0</v>
      </c>
      <c r="H45" s="11">
        <f t="shared" si="45"/>
        <v>0</v>
      </c>
      <c r="I45" s="11">
        <f>I30+I35+I43</f>
        <v>0</v>
      </c>
      <c r="J45" s="11">
        <f t="shared" si="45"/>
        <v>0</v>
      </c>
      <c r="K45" s="11">
        <f>SUM(D45:J45)</f>
        <v>0</v>
      </c>
      <c r="L45" s="1"/>
      <c r="M45" s="265"/>
      <c r="N45" s="20" t="s">
        <v>14</v>
      </c>
      <c r="O45" s="20"/>
      <c r="P45" s="11">
        <f t="shared" ref="P45:V45" si="46">P30+P35+P43</f>
        <v>0</v>
      </c>
      <c r="Q45" s="11">
        <f t="shared" si="46"/>
        <v>0</v>
      </c>
      <c r="R45" s="11">
        <f t="shared" si="46"/>
        <v>0</v>
      </c>
      <c r="S45" s="11">
        <f t="shared" si="46"/>
        <v>0</v>
      </c>
      <c r="T45" s="11">
        <f>T30+T35+T43</f>
        <v>0</v>
      </c>
      <c r="U45" s="11">
        <f t="shared" si="46"/>
        <v>0</v>
      </c>
      <c r="V45" s="11">
        <f t="shared" si="46"/>
        <v>0</v>
      </c>
      <c r="W45" s="11">
        <f>SUM(P45:V45)</f>
        <v>0</v>
      </c>
    </row>
    <row r="46" spans="1:25" x14ac:dyDescent="0.25">
      <c r="A46" s="265"/>
      <c r="B46" s="20" t="s">
        <v>15</v>
      </c>
      <c r="C46" s="21">
        <v>0.44</v>
      </c>
      <c r="D46" s="11">
        <f>D45*$C$46</f>
        <v>0</v>
      </c>
      <c r="E46" s="11">
        <f t="shared" ref="E46:J46" si="47">E45*$C$46</f>
        <v>0</v>
      </c>
      <c r="F46" s="11">
        <f t="shared" si="47"/>
        <v>0</v>
      </c>
      <c r="G46" s="11">
        <f t="shared" si="47"/>
        <v>0</v>
      </c>
      <c r="H46" s="11">
        <f t="shared" si="47"/>
        <v>0</v>
      </c>
      <c r="I46" s="11">
        <f>I45*$C$46</f>
        <v>0</v>
      </c>
      <c r="J46" s="11">
        <f t="shared" si="47"/>
        <v>0</v>
      </c>
      <c r="K46" s="11">
        <f>SUM(D46:J46)</f>
        <v>0</v>
      </c>
      <c r="L46" s="1"/>
      <c r="M46" s="265"/>
      <c r="N46" s="20" t="s">
        <v>15</v>
      </c>
      <c r="O46" s="21">
        <f>$C$46</f>
        <v>0.44</v>
      </c>
      <c r="P46" s="11">
        <f>P45*$O$46</f>
        <v>0</v>
      </c>
      <c r="Q46" s="11">
        <f t="shared" ref="Q46:V46" si="48">Q45*$O$46</f>
        <v>0</v>
      </c>
      <c r="R46" s="11">
        <f t="shared" si="48"/>
        <v>0</v>
      </c>
      <c r="S46" s="11">
        <f t="shared" si="48"/>
        <v>0</v>
      </c>
      <c r="T46" s="11">
        <f>T45*$O$46</f>
        <v>0</v>
      </c>
      <c r="U46" s="11">
        <f t="shared" si="48"/>
        <v>0</v>
      </c>
      <c r="V46" s="11">
        <f t="shared" si="48"/>
        <v>0</v>
      </c>
      <c r="W46" s="11">
        <f>SUM(P46:V46)</f>
        <v>0</v>
      </c>
    </row>
    <row r="47" spans="1:25" ht="15.75" thickBot="1" x14ac:dyDescent="0.3">
      <c r="A47" s="266"/>
      <c r="B47" s="6" t="s">
        <v>16</v>
      </c>
      <c r="C47" s="6"/>
      <c r="D47" s="18">
        <f t="shared" ref="D47:J47" si="49">SUM(D45:D46)</f>
        <v>0</v>
      </c>
      <c r="E47" s="18">
        <f t="shared" si="49"/>
        <v>0</v>
      </c>
      <c r="F47" s="18">
        <f t="shared" si="49"/>
        <v>0</v>
      </c>
      <c r="G47" s="18">
        <f t="shared" si="49"/>
        <v>0</v>
      </c>
      <c r="H47" s="18">
        <f t="shared" si="49"/>
        <v>0</v>
      </c>
      <c r="I47" s="18">
        <f t="shared" si="49"/>
        <v>0</v>
      </c>
      <c r="J47" s="18">
        <f t="shared" si="49"/>
        <v>0</v>
      </c>
      <c r="K47" s="18">
        <f>SUM(D47:J47)</f>
        <v>0</v>
      </c>
      <c r="L47" s="1"/>
      <c r="M47" s="266"/>
      <c r="N47" s="6" t="s">
        <v>16</v>
      </c>
      <c r="O47" s="6"/>
      <c r="P47" s="18">
        <f t="shared" ref="P47:V47" si="50">SUM(P45:P46)</f>
        <v>0</v>
      </c>
      <c r="Q47" s="18">
        <f t="shared" si="50"/>
        <v>0</v>
      </c>
      <c r="R47" s="18">
        <f t="shared" si="50"/>
        <v>0</v>
      </c>
      <c r="S47" s="18">
        <f t="shared" si="50"/>
        <v>0</v>
      </c>
      <c r="T47" s="18">
        <f t="shared" si="50"/>
        <v>0</v>
      </c>
      <c r="U47" s="18">
        <f t="shared" si="50"/>
        <v>0</v>
      </c>
      <c r="V47" s="18">
        <f t="shared" si="50"/>
        <v>0</v>
      </c>
      <c r="W47" s="18">
        <f>SUM(P47:V47)</f>
        <v>0</v>
      </c>
    </row>
    <row r="49" spans="2:11" x14ac:dyDescent="0.25">
      <c r="B49" s="22" t="s">
        <v>31</v>
      </c>
      <c r="C49" s="30"/>
      <c r="D49" s="279"/>
      <c r="E49" s="279"/>
      <c r="F49" s="279"/>
      <c r="G49" s="148"/>
      <c r="H49" s="23" t="s">
        <v>17</v>
      </c>
      <c r="I49" t="str">
        <f>IFERROR($D$49/$K$45,"")</f>
        <v/>
      </c>
      <c r="J49" s="30"/>
      <c r="K49" s="30"/>
    </row>
    <row r="51" spans="2:11" x14ac:dyDescent="0.25">
      <c r="B51" t="s">
        <v>18</v>
      </c>
      <c r="C51" s="24" t="s">
        <v>163</v>
      </c>
    </row>
  </sheetData>
  <mergeCells count="48">
    <mergeCell ref="Y6:Y8"/>
    <mergeCell ref="A3:K3"/>
    <mergeCell ref="M3:W3"/>
    <mergeCell ref="A4:A30"/>
    <mergeCell ref="B4:C4"/>
    <mergeCell ref="M4:M30"/>
    <mergeCell ref="N4:O4"/>
    <mergeCell ref="B5:C5"/>
    <mergeCell ref="N5:O5"/>
    <mergeCell ref="B6:C6"/>
    <mergeCell ref="N6:O6"/>
    <mergeCell ref="B7:C7"/>
    <mergeCell ref="B8:C8"/>
    <mergeCell ref="B9:C9"/>
    <mergeCell ref="N9:O9"/>
    <mergeCell ref="B10:C10"/>
    <mergeCell ref="N10:O10"/>
    <mergeCell ref="N14:O14"/>
    <mergeCell ref="B11:C11"/>
    <mergeCell ref="B1:C1"/>
    <mergeCell ref="N15:O15"/>
    <mergeCell ref="A31:A35"/>
    <mergeCell ref="M31:M35"/>
    <mergeCell ref="B32:C32"/>
    <mergeCell ref="N32:O32"/>
    <mergeCell ref="B33:C33"/>
    <mergeCell ref="N33:O33"/>
    <mergeCell ref="B34:C34"/>
    <mergeCell ref="N34:O34"/>
    <mergeCell ref="N18:O18"/>
    <mergeCell ref="B18:C18"/>
    <mergeCell ref="B22:C22"/>
    <mergeCell ref="N22:O22"/>
    <mergeCell ref="D49:F49"/>
    <mergeCell ref="A44:A47"/>
    <mergeCell ref="M44:M47"/>
    <mergeCell ref="B41:C41"/>
    <mergeCell ref="N41:O41"/>
    <mergeCell ref="B42:C42"/>
    <mergeCell ref="N42:O42"/>
    <mergeCell ref="A36:A43"/>
    <mergeCell ref="M36:M43"/>
    <mergeCell ref="B37:C37"/>
    <mergeCell ref="N37:O37"/>
    <mergeCell ref="B38:C38"/>
    <mergeCell ref="N38:O38"/>
    <mergeCell ref="B40:C40"/>
    <mergeCell ref="N40:O40"/>
  </mergeCells>
  <conditionalFormatting sqref="K45">
    <cfRule type="expression" dxfId="198" priority="1">
      <formula>AND($D$1="FP2",$K$45&gt;4300000)</formula>
    </cfRule>
    <cfRule type="expression" dxfId="197" priority="3">
      <formula>AND($D$1="FP1",$K$45&gt;2000000)</formula>
    </cfRule>
  </conditionalFormatting>
  <dataValidations count="1">
    <dataValidation type="list" allowBlank="1" showInputMessage="1" showErrorMessage="1" sqref="B4:C4 N4:O4" xr:uid="{00000000-0002-0000-0000-000000000000}">
      <formula1>Monthsorhours</formula1>
    </dataValidation>
  </dataValidations>
  <hyperlinks>
    <hyperlink ref="C51" r:id="rId1" xr:uid="{00000000-0004-0000-0000-000000000000}"/>
  </hyperlinks>
  <pageMargins left="0.7" right="0.7" top="0.75" bottom="0.75" header="0.3" footer="0.3"/>
  <pageSetup paperSize="9" orientation="portrait" horizontalDpi="1200" verticalDpi="1200"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Lister!$B$2:$B$3</xm:f>
          </x14:formula1>
          <xm:sqref>C29</xm:sqref>
        </x14:dataValidation>
        <x14:dataValidation type="list" allowBlank="1" showInputMessage="1" showErrorMessage="1" xr:uid="{00000000-0002-0000-0000-000002000000}">
          <x14:formula1>
            <xm:f>Lister!$C$2:$C$3</xm:f>
          </x14:formula1>
          <xm:sqref>D1:D2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3"/>
  <sheetViews>
    <sheetView workbookViewId="0">
      <selection activeCell="B3" sqref="B3"/>
    </sheetView>
  </sheetViews>
  <sheetFormatPr defaultRowHeight="15" x14ac:dyDescent="0.25"/>
  <sheetData>
    <row r="2" spans="2:3" x14ac:dyDescent="0.25">
      <c r="B2" s="33">
        <v>0.03</v>
      </c>
      <c r="C2" t="s">
        <v>122</v>
      </c>
    </row>
    <row r="3" spans="2:3" x14ac:dyDescent="0.25">
      <c r="B3" s="33">
        <v>0.02</v>
      </c>
      <c r="C3"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showGridLines="0" zoomScale="80" zoomScaleNormal="80" workbookViewId="0">
      <selection activeCell="D31" sqref="D31:H31"/>
    </sheetView>
  </sheetViews>
  <sheetFormatPr defaultRowHeight="15" x14ac:dyDescent="0.25"/>
  <cols>
    <col min="1" max="1" width="6.7109375" style="114" customWidth="1"/>
    <col min="2" max="2" width="21.85546875" style="114" customWidth="1"/>
    <col min="3" max="3" width="23.5703125" style="114" customWidth="1"/>
    <col min="4" max="10" width="9.7109375" style="114" customWidth="1"/>
    <col min="11" max="11" width="13.7109375" style="114" customWidth="1"/>
    <col min="12" max="12" width="3.28515625" style="114" customWidth="1"/>
    <col min="13" max="13" width="6.7109375" style="114" customWidth="1"/>
    <col min="14" max="14" width="21.85546875" style="114" customWidth="1"/>
    <col min="15" max="15" width="23.5703125" style="114" customWidth="1"/>
    <col min="16" max="22" width="9.7109375" style="114" customWidth="1"/>
    <col min="23" max="23" width="13.7109375" style="114" customWidth="1"/>
    <col min="24" max="16384" width="9.140625" style="114"/>
  </cols>
  <sheetData>
    <row r="1" spans="1:23" ht="29.25" customHeight="1" x14ac:dyDescent="0.25">
      <c r="B1" s="305" t="s">
        <v>121</v>
      </c>
      <c r="C1" s="305"/>
      <c r="D1" s="115" t="s">
        <v>123</v>
      </c>
    </row>
    <row r="2" spans="1:23" ht="15.75" customHeight="1" thickBot="1" x14ac:dyDescent="0.3">
      <c r="B2" s="116"/>
      <c r="C2" s="116"/>
      <c r="D2" s="117"/>
    </row>
    <row r="3" spans="1:23" ht="27" thickBot="1" x14ac:dyDescent="0.3">
      <c r="A3" s="306" t="s">
        <v>33</v>
      </c>
      <c r="B3" s="307"/>
      <c r="C3" s="307"/>
      <c r="D3" s="307"/>
      <c r="E3" s="307"/>
      <c r="F3" s="307"/>
      <c r="G3" s="307"/>
      <c r="H3" s="307"/>
      <c r="I3" s="307"/>
      <c r="J3" s="307"/>
      <c r="K3" s="308"/>
      <c r="L3" s="118"/>
      <c r="M3" s="309" t="s">
        <v>34</v>
      </c>
      <c r="N3" s="310"/>
      <c r="O3" s="310"/>
      <c r="P3" s="310"/>
      <c r="Q3" s="310"/>
      <c r="R3" s="310"/>
      <c r="S3" s="310"/>
      <c r="T3" s="310"/>
      <c r="U3" s="310"/>
      <c r="V3" s="310"/>
      <c r="W3" s="311"/>
    </row>
    <row r="4" spans="1:23" x14ac:dyDescent="0.25">
      <c r="A4" s="294" t="s">
        <v>0</v>
      </c>
      <c r="B4" s="312" t="s">
        <v>1</v>
      </c>
      <c r="C4" s="313"/>
      <c r="D4" s="119">
        <v>2023</v>
      </c>
      <c r="E4" s="119">
        <v>2024</v>
      </c>
      <c r="F4" s="119">
        <v>2025</v>
      </c>
      <c r="G4" s="119">
        <v>2026</v>
      </c>
      <c r="H4" s="119">
        <v>2027</v>
      </c>
      <c r="I4" s="119">
        <v>2028</v>
      </c>
      <c r="J4" s="119">
        <v>2029</v>
      </c>
      <c r="K4" s="120" t="s">
        <v>2</v>
      </c>
      <c r="L4" s="118"/>
      <c r="M4" s="294" t="s">
        <v>0</v>
      </c>
      <c r="N4" s="312" t="s">
        <v>1</v>
      </c>
      <c r="O4" s="313"/>
      <c r="P4" s="119">
        <v>2023</v>
      </c>
      <c r="Q4" s="119">
        <v>2024</v>
      </c>
      <c r="R4" s="119">
        <v>2025</v>
      </c>
      <c r="S4" s="119">
        <v>2026</v>
      </c>
      <c r="T4" s="119">
        <v>2027</v>
      </c>
      <c r="U4" s="119">
        <v>2028</v>
      </c>
      <c r="V4" s="119">
        <v>2029</v>
      </c>
      <c r="W4" s="120" t="s">
        <v>2</v>
      </c>
    </row>
    <row r="5" spans="1:23" x14ac:dyDescent="0.25">
      <c r="A5" s="295"/>
      <c r="B5" s="296" t="s">
        <v>19</v>
      </c>
      <c r="C5" s="297"/>
      <c r="D5" s="121"/>
      <c r="E5" s="121"/>
      <c r="F5" s="121">
        <v>12</v>
      </c>
      <c r="G5" s="121">
        <v>12</v>
      </c>
      <c r="H5" s="121">
        <v>6</v>
      </c>
      <c r="I5" s="121"/>
      <c r="J5" s="121"/>
      <c r="K5" s="122">
        <f>SUM(D5:J5)</f>
        <v>30</v>
      </c>
      <c r="L5" s="118"/>
      <c r="M5" s="295"/>
      <c r="N5" s="296" t="s">
        <v>22</v>
      </c>
      <c r="O5" s="297"/>
      <c r="P5" s="121">
        <v>1</v>
      </c>
      <c r="Q5" s="121">
        <v>2</v>
      </c>
      <c r="R5" s="121">
        <v>2</v>
      </c>
      <c r="S5" s="121">
        <v>2</v>
      </c>
      <c r="T5" s="121">
        <v>2</v>
      </c>
      <c r="U5" s="121"/>
      <c r="V5" s="121"/>
      <c r="W5" s="122">
        <f>SUM(P5:V5)</f>
        <v>9</v>
      </c>
    </row>
    <row r="6" spans="1:23" x14ac:dyDescent="0.25">
      <c r="A6" s="295"/>
      <c r="B6" s="298" t="s">
        <v>20</v>
      </c>
      <c r="C6" s="299"/>
      <c r="D6" s="121">
        <v>3</v>
      </c>
      <c r="E6" s="121">
        <v>12</v>
      </c>
      <c r="F6" s="121">
        <v>12</v>
      </c>
      <c r="G6" s="121">
        <v>9</v>
      </c>
      <c r="H6" s="121"/>
      <c r="I6" s="121"/>
      <c r="J6" s="121"/>
      <c r="K6" s="122">
        <f t="shared" ref="K6:K12" si="0">SUM(D6:J6)</f>
        <v>36</v>
      </c>
      <c r="L6" s="118"/>
      <c r="M6" s="295"/>
      <c r="N6" s="298"/>
      <c r="O6" s="299"/>
      <c r="P6" s="121"/>
      <c r="Q6" s="121"/>
      <c r="R6" s="121"/>
      <c r="S6" s="121"/>
      <c r="T6" s="121"/>
      <c r="U6" s="121"/>
      <c r="V6" s="121"/>
      <c r="W6" s="122">
        <f t="shared" ref="W6:W12" si="1">SUM(P6:V6)</f>
        <v>0</v>
      </c>
    </row>
    <row r="7" spans="1:23" x14ac:dyDescent="0.25">
      <c r="A7" s="295"/>
      <c r="B7" s="298"/>
      <c r="C7" s="299"/>
      <c r="D7" s="121"/>
      <c r="E7" s="121"/>
      <c r="F7" s="121"/>
      <c r="G7" s="121"/>
      <c r="H7" s="121"/>
      <c r="I7" s="121"/>
      <c r="J7" s="121"/>
      <c r="K7" s="122">
        <f t="shared" si="0"/>
        <v>0</v>
      </c>
      <c r="L7" s="118"/>
      <c r="M7" s="295"/>
      <c r="N7" s="298"/>
      <c r="O7" s="299"/>
      <c r="P7" s="121"/>
      <c r="Q7" s="121"/>
      <c r="R7" s="121"/>
      <c r="S7" s="121"/>
      <c r="T7" s="121"/>
      <c r="U7" s="121"/>
      <c r="V7" s="121"/>
      <c r="W7" s="122">
        <f t="shared" si="1"/>
        <v>0</v>
      </c>
    </row>
    <row r="8" spans="1:23" x14ac:dyDescent="0.25">
      <c r="A8" s="295"/>
      <c r="B8" s="298"/>
      <c r="C8" s="299"/>
      <c r="D8" s="121"/>
      <c r="E8" s="121"/>
      <c r="F8" s="121"/>
      <c r="G8" s="121"/>
      <c r="H8" s="121"/>
      <c r="I8" s="121"/>
      <c r="J8" s="121"/>
      <c r="K8" s="122">
        <f t="shared" si="0"/>
        <v>0</v>
      </c>
      <c r="L8" s="118"/>
      <c r="M8" s="295"/>
      <c r="N8" s="298"/>
      <c r="O8" s="299"/>
      <c r="P8" s="121"/>
      <c r="Q8" s="121"/>
      <c r="R8" s="121"/>
      <c r="S8" s="121"/>
      <c r="T8" s="121"/>
      <c r="U8" s="121"/>
      <c r="V8" s="121"/>
      <c r="W8" s="122">
        <f t="shared" si="1"/>
        <v>0</v>
      </c>
    </row>
    <row r="9" spans="1:23" x14ac:dyDescent="0.25">
      <c r="A9" s="295"/>
      <c r="B9" s="298"/>
      <c r="C9" s="299"/>
      <c r="D9" s="121"/>
      <c r="E9" s="121"/>
      <c r="F9" s="121"/>
      <c r="G9" s="121"/>
      <c r="H9" s="121"/>
      <c r="I9" s="121"/>
      <c r="J9" s="121"/>
      <c r="K9" s="122">
        <f t="shared" si="0"/>
        <v>0</v>
      </c>
      <c r="L9" s="118"/>
      <c r="M9" s="295"/>
      <c r="N9" s="298"/>
      <c r="O9" s="299"/>
      <c r="P9" s="121"/>
      <c r="Q9" s="121"/>
      <c r="R9" s="121"/>
      <c r="S9" s="121"/>
      <c r="T9" s="121"/>
      <c r="U9" s="121"/>
      <c r="V9" s="121"/>
      <c r="W9" s="122">
        <f t="shared" si="1"/>
        <v>0</v>
      </c>
    </row>
    <row r="10" spans="1:23" x14ac:dyDescent="0.25">
      <c r="A10" s="295"/>
      <c r="B10" s="298" t="s">
        <v>21</v>
      </c>
      <c r="C10" s="299"/>
      <c r="D10" s="121"/>
      <c r="E10" s="121">
        <v>2</v>
      </c>
      <c r="F10" s="121">
        <v>2</v>
      </c>
      <c r="G10" s="121">
        <v>2</v>
      </c>
      <c r="H10" s="121"/>
      <c r="I10" s="121"/>
      <c r="J10" s="121"/>
      <c r="K10" s="122">
        <f t="shared" si="0"/>
        <v>6</v>
      </c>
      <c r="L10" s="118"/>
      <c r="M10" s="295"/>
      <c r="N10" s="298"/>
      <c r="O10" s="299"/>
      <c r="P10" s="121"/>
      <c r="Q10" s="121"/>
      <c r="R10" s="121"/>
      <c r="S10" s="121"/>
      <c r="T10" s="121"/>
      <c r="U10" s="121"/>
      <c r="V10" s="121"/>
      <c r="W10" s="122">
        <f t="shared" si="1"/>
        <v>0</v>
      </c>
    </row>
    <row r="11" spans="1:23" x14ac:dyDescent="0.25">
      <c r="A11" s="295"/>
      <c r="B11" s="298"/>
      <c r="C11" s="299"/>
      <c r="D11" s="121"/>
      <c r="E11" s="121"/>
      <c r="F11" s="121"/>
      <c r="G11" s="121"/>
      <c r="H11" s="121"/>
      <c r="I11" s="121"/>
      <c r="J11" s="121"/>
      <c r="K11" s="122">
        <f t="shared" si="0"/>
        <v>0</v>
      </c>
      <c r="L11" s="118"/>
      <c r="M11" s="295"/>
      <c r="N11" s="298"/>
      <c r="O11" s="299"/>
      <c r="P11" s="121"/>
      <c r="Q11" s="121"/>
      <c r="R11" s="121"/>
      <c r="S11" s="121"/>
      <c r="T11" s="121"/>
      <c r="U11" s="121"/>
      <c r="V11" s="121"/>
      <c r="W11" s="122">
        <f t="shared" si="1"/>
        <v>0</v>
      </c>
    </row>
    <row r="12" spans="1:23" x14ac:dyDescent="0.25">
      <c r="A12" s="295"/>
      <c r="B12" s="303"/>
      <c r="C12" s="304"/>
      <c r="D12" s="121"/>
      <c r="E12" s="121"/>
      <c r="F12" s="121"/>
      <c r="G12" s="121"/>
      <c r="H12" s="121"/>
      <c r="I12" s="121"/>
      <c r="J12" s="121"/>
      <c r="K12" s="122">
        <f t="shared" si="0"/>
        <v>0</v>
      </c>
      <c r="L12" s="118"/>
      <c r="M12" s="295"/>
      <c r="N12" s="303"/>
      <c r="O12" s="304"/>
      <c r="P12" s="121"/>
      <c r="Q12" s="121"/>
      <c r="R12" s="121"/>
      <c r="S12" s="121"/>
      <c r="T12" s="121"/>
      <c r="U12" s="121"/>
      <c r="V12" s="121"/>
      <c r="W12" s="122">
        <f t="shared" si="1"/>
        <v>0</v>
      </c>
    </row>
    <row r="13" spans="1:23" ht="15.75" thickBot="1" x14ac:dyDescent="0.3">
      <c r="A13" s="295"/>
      <c r="B13" s="123" t="str">
        <f>IF(B4="Personnel - man months","Total man months","Total man hours")</f>
        <v>Total man months</v>
      </c>
      <c r="C13" s="123"/>
      <c r="D13" s="124">
        <f t="shared" ref="D13:J13" si="2">SUM(D5:D12)</f>
        <v>3</v>
      </c>
      <c r="E13" s="124">
        <f>SUM(E5:E12)</f>
        <v>14</v>
      </c>
      <c r="F13" s="124">
        <f t="shared" si="2"/>
        <v>26</v>
      </c>
      <c r="G13" s="124">
        <f t="shared" si="2"/>
        <v>23</v>
      </c>
      <c r="H13" s="124">
        <f t="shared" si="2"/>
        <v>6</v>
      </c>
      <c r="I13" s="124"/>
      <c r="J13" s="124">
        <f t="shared" si="2"/>
        <v>0</v>
      </c>
      <c r="K13" s="124">
        <f>SUM(D13:J13)</f>
        <v>72</v>
      </c>
      <c r="L13" s="118"/>
      <c r="M13" s="295"/>
      <c r="N13" s="123" t="str">
        <f>IF(N4="Personnel - man months","Total man months","Total man hours")</f>
        <v>Total man months</v>
      </c>
      <c r="O13" s="123"/>
      <c r="P13" s="124">
        <f t="shared" ref="P13:V13" si="3">SUM(P5:P12)</f>
        <v>1</v>
      </c>
      <c r="Q13" s="124">
        <f t="shared" si="3"/>
        <v>2</v>
      </c>
      <c r="R13" s="124">
        <f t="shared" si="3"/>
        <v>2</v>
      </c>
      <c r="S13" s="124">
        <f t="shared" si="3"/>
        <v>2</v>
      </c>
      <c r="T13" s="124">
        <f t="shared" si="3"/>
        <v>2</v>
      </c>
      <c r="U13" s="124">
        <f t="shared" si="3"/>
        <v>0</v>
      </c>
      <c r="V13" s="124">
        <f t="shared" si="3"/>
        <v>0</v>
      </c>
      <c r="W13" s="124">
        <f>SUM(P13:V13)</f>
        <v>9</v>
      </c>
    </row>
    <row r="14" spans="1:23" x14ac:dyDescent="0.25">
      <c r="A14" s="295"/>
      <c r="B14" s="125" t="s">
        <v>3</v>
      </c>
      <c r="C14" s="125" t="s">
        <v>165</v>
      </c>
      <c r="D14" s="120">
        <f t="shared" ref="D14:J14" si="4">+D4</f>
        <v>2023</v>
      </c>
      <c r="E14" s="120">
        <f t="shared" si="4"/>
        <v>2024</v>
      </c>
      <c r="F14" s="120">
        <f t="shared" si="4"/>
        <v>2025</v>
      </c>
      <c r="G14" s="120">
        <f t="shared" si="4"/>
        <v>2026</v>
      </c>
      <c r="H14" s="120">
        <f t="shared" si="4"/>
        <v>2027</v>
      </c>
      <c r="I14" s="120">
        <f t="shared" si="4"/>
        <v>2028</v>
      </c>
      <c r="J14" s="120">
        <f t="shared" si="4"/>
        <v>2029</v>
      </c>
      <c r="K14" s="120" t="s">
        <v>4</v>
      </c>
      <c r="L14" s="118"/>
      <c r="M14" s="295"/>
      <c r="N14" s="125" t="s">
        <v>3</v>
      </c>
      <c r="O14" s="125" t="str">
        <f>C14</f>
        <v>Monthly salary (2022)</v>
      </c>
      <c r="P14" s="120">
        <f t="shared" ref="P14:V14" si="5">+P4</f>
        <v>2023</v>
      </c>
      <c r="Q14" s="120">
        <f t="shared" si="5"/>
        <v>2024</v>
      </c>
      <c r="R14" s="120">
        <f t="shared" si="5"/>
        <v>2025</v>
      </c>
      <c r="S14" s="120">
        <f t="shared" si="5"/>
        <v>2026</v>
      </c>
      <c r="T14" s="120">
        <f t="shared" si="5"/>
        <v>2027</v>
      </c>
      <c r="U14" s="120">
        <f t="shared" si="5"/>
        <v>2028</v>
      </c>
      <c r="V14" s="120">
        <f t="shared" si="5"/>
        <v>2029</v>
      </c>
      <c r="W14" s="120" t="s">
        <v>4</v>
      </c>
    </row>
    <row r="15" spans="1:23" x14ac:dyDescent="0.25">
      <c r="A15" s="295"/>
      <c r="B15" s="126" t="str">
        <f>B5</f>
        <v>Postdoc NN</v>
      </c>
      <c r="C15" s="127">
        <v>46127</v>
      </c>
      <c r="D15" s="128">
        <f>(C15*(1+$C$23))*D5</f>
        <v>0</v>
      </c>
      <c r="E15" s="128">
        <f>(C15*(1+$C$23)^2)*E5</f>
        <v>0</v>
      </c>
      <c r="F15" s="128">
        <f>(C15*(1+$C$23)^3)*F5</f>
        <v>587404.09699200001</v>
      </c>
      <c r="G15" s="128">
        <f>(C15*(1+$C$23)^4)*G5</f>
        <v>599152.17893184</v>
      </c>
      <c r="H15" s="128">
        <f>(C15*(1+$C$23)^5)*H5</f>
        <v>305567.61125523841</v>
      </c>
      <c r="I15" s="128">
        <f>(C15*(1+$C$23)^5)*I5</f>
        <v>0</v>
      </c>
      <c r="J15" s="128">
        <f>(C15*(1+$C$23)^6)*J5</f>
        <v>0</v>
      </c>
      <c r="K15" s="128">
        <f>SUM(D15:J15)</f>
        <v>1492123.8871790785</v>
      </c>
      <c r="L15" s="129"/>
      <c r="M15" s="295"/>
      <c r="N15" s="126" t="str">
        <f>N5</f>
        <v>Prof.</v>
      </c>
      <c r="O15" s="127">
        <f>72683*1.02</f>
        <v>74136.66</v>
      </c>
      <c r="P15" s="128">
        <f>(O15*(1+$O$23))*P5</f>
        <v>75619.393200000006</v>
      </c>
      <c r="Q15" s="128">
        <f>(O15*(1+$O$23)^2)*Q5</f>
        <v>154263.56212800002</v>
      </c>
      <c r="R15" s="128">
        <f>(O15*(1+$O$23)^3)*R5</f>
        <v>157348.83337055999</v>
      </c>
      <c r="S15" s="128">
        <f>(O15*(1+$O$23)^4)*S5</f>
        <v>160495.81003797121</v>
      </c>
      <c r="T15" s="128">
        <f>(O15*(1+$O$23)^4)*T5</f>
        <v>160495.81003797121</v>
      </c>
      <c r="U15" s="128">
        <f>(O15*(1+$O$23)^5)*U5</f>
        <v>0</v>
      </c>
      <c r="V15" s="128">
        <f>(O15*(1+$O$23)^6)*V5</f>
        <v>0</v>
      </c>
      <c r="W15" s="128">
        <f>SUM(P15:V15)</f>
        <v>708223.40877450246</v>
      </c>
    </row>
    <row r="16" spans="1:23" x14ac:dyDescent="0.25">
      <c r="A16" s="295"/>
      <c r="B16" s="126" t="str">
        <f>B6</f>
        <v>PhD NN</v>
      </c>
      <c r="C16" s="127">
        <v>37379</v>
      </c>
      <c r="D16" s="128">
        <f t="shared" ref="D16:D21" si="6">(C16*(1+$C$23))*D6</f>
        <v>114379.74</v>
      </c>
      <c r="E16" s="128">
        <f t="shared" ref="E16:E22" si="7">(C16*(1+$C$23)^2)*E6</f>
        <v>466669.33919999993</v>
      </c>
      <c r="F16" s="128">
        <f t="shared" ref="F16:F22" si="8">(C16*(1+$C$23)^3)*F6</f>
        <v>476002.7259839999</v>
      </c>
      <c r="G16" s="128">
        <f t="shared" ref="G16:G22" si="9">(C16*(1+$C$23)^4)*G6</f>
        <v>364142.08537776</v>
      </c>
      <c r="H16" s="128">
        <f t="shared" ref="H16:H22" si="10">(C16*(1+$C$23)^5)*H6</f>
        <v>0</v>
      </c>
      <c r="I16" s="128">
        <f t="shared" ref="I16:I21" si="11">(C16*(1+$C$23)^5)*I6</f>
        <v>0</v>
      </c>
      <c r="J16" s="128">
        <f t="shared" ref="J16:J22" si="12">(C16*(1+$C$23)^6)*J6</f>
        <v>0</v>
      </c>
      <c r="K16" s="128">
        <f t="shared" ref="K16:K22" si="13">SUM(D16:J16)</f>
        <v>1421193.8905617597</v>
      </c>
      <c r="L16" s="129"/>
      <c r="M16" s="295"/>
      <c r="N16" s="126">
        <f>N6</f>
        <v>0</v>
      </c>
      <c r="O16" s="127"/>
      <c r="P16" s="128">
        <f t="shared" ref="P16:P22" si="14">(O16*(1+$O$23))*P6</f>
        <v>0</v>
      </c>
      <c r="Q16" s="128">
        <f t="shared" ref="Q16:Q22" si="15">(O16*(1+$O$23)^2)*Q6</f>
        <v>0</v>
      </c>
      <c r="R16" s="128">
        <f t="shared" ref="R16:R22" si="16">(O16*(1+$O$23)^3)*R6</f>
        <v>0</v>
      </c>
      <c r="S16" s="128">
        <f t="shared" ref="S16:S22" si="17">(O16*(1+$O$23)^4)*S6</f>
        <v>0</v>
      </c>
      <c r="T16" s="128">
        <f t="shared" ref="T16:T22" si="18">(O16*(1+$O$23)^4)*T6</f>
        <v>0</v>
      </c>
      <c r="U16" s="128">
        <f t="shared" ref="U16:U22" si="19">(O16*(1+$O$23)^5)*U6</f>
        <v>0</v>
      </c>
      <c r="V16" s="128">
        <f t="shared" ref="V16:V22" si="20">(O16*(1+$O$23)^6)*V6</f>
        <v>0</v>
      </c>
      <c r="W16" s="128">
        <f t="shared" ref="W16:W22" si="21">SUM(P16:V16)</f>
        <v>0</v>
      </c>
    </row>
    <row r="17" spans="1:23" x14ac:dyDescent="0.25">
      <c r="A17" s="295"/>
      <c r="B17" s="126">
        <f>B7</f>
        <v>0</v>
      </c>
      <c r="C17" s="127"/>
      <c r="D17" s="128">
        <f t="shared" si="6"/>
        <v>0</v>
      </c>
      <c r="E17" s="128">
        <f t="shared" si="7"/>
        <v>0</v>
      </c>
      <c r="F17" s="128">
        <f t="shared" si="8"/>
        <v>0</v>
      </c>
      <c r="G17" s="128">
        <f t="shared" si="9"/>
        <v>0</v>
      </c>
      <c r="H17" s="128">
        <f t="shared" si="10"/>
        <v>0</v>
      </c>
      <c r="I17" s="128">
        <f t="shared" si="11"/>
        <v>0</v>
      </c>
      <c r="J17" s="128">
        <f t="shared" si="12"/>
        <v>0</v>
      </c>
      <c r="K17" s="128">
        <f t="shared" si="13"/>
        <v>0</v>
      </c>
      <c r="L17" s="129"/>
      <c r="M17" s="295"/>
      <c r="N17" s="126">
        <f>N7</f>
        <v>0</v>
      </c>
      <c r="O17" s="127"/>
      <c r="P17" s="128">
        <f t="shared" si="14"/>
        <v>0</v>
      </c>
      <c r="Q17" s="128">
        <f t="shared" si="15"/>
        <v>0</v>
      </c>
      <c r="R17" s="128">
        <f t="shared" si="16"/>
        <v>0</v>
      </c>
      <c r="S17" s="128">
        <f t="shared" si="17"/>
        <v>0</v>
      </c>
      <c r="T17" s="128">
        <f t="shared" si="18"/>
        <v>0</v>
      </c>
      <c r="U17" s="128">
        <f t="shared" si="19"/>
        <v>0</v>
      </c>
      <c r="V17" s="128">
        <f t="shared" si="20"/>
        <v>0</v>
      </c>
      <c r="W17" s="128">
        <f t="shared" si="21"/>
        <v>0</v>
      </c>
    </row>
    <row r="18" spans="1:23" x14ac:dyDescent="0.25">
      <c r="A18" s="295"/>
      <c r="B18" s="126">
        <f>B8</f>
        <v>0</v>
      </c>
      <c r="C18" s="127"/>
      <c r="D18" s="128">
        <f t="shared" si="6"/>
        <v>0</v>
      </c>
      <c r="E18" s="128">
        <f t="shared" si="7"/>
        <v>0</v>
      </c>
      <c r="F18" s="128">
        <f t="shared" si="8"/>
        <v>0</v>
      </c>
      <c r="G18" s="128">
        <f t="shared" si="9"/>
        <v>0</v>
      </c>
      <c r="H18" s="128">
        <f t="shared" si="10"/>
        <v>0</v>
      </c>
      <c r="I18" s="128">
        <f t="shared" si="11"/>
        <v>0</v>
      </c>
      <c r="J18" s="128">
        <f t="shared" si="12"/>
        <v>0</v>
      </c>
      <c r="K18" s="128">
        <f t="shared" si="13"/>
        <v>0</v>
      </c>
      <c r="L18" s="129"/>
      <c r="M18" s="295"/>
      <c r="N18" s="126">
        <f>N8</f>
        <v>0</v>
      </c>
      <c r="O18" s="127"/>
      <c r="P18" s="128">
        <f t="shared" si="14"/>
        <v>0</v>
      </c>
      <c r="Q18" s="128">
        <f t="shared" si="15"/>
        <v>0</v>
      </c>
      <c r="R18" s="128">
        <f t="shared" si="16"/>
        <v>0</v>
      </c>
      <c r="S18" s="128">
        <f t="shared" si="17"/>
        <v>0</v>
      </c>
      <c r="T18" s="128">
        <f t="shared" si="18"/>
        <v>0</v>
      </c>
      <c r="U18" s="128">
        <f t="shared" si="19"/>
        <v>0</v>
      </c>
      <c r="V18" s="128">
        <f t="shared" si="20"/>
        <v>0</v>
      </c>
      <c r="W18" s="128">
        <f t="shared" si="21"/>
        <v>0</v>
      </c>
    </row>
    <row r="19" spans="1:23" x14ac:dyDescent="0.25">
      <c r="A19" s="295"/>
      <c r="B19" s="126">
        <f t="shared" ref="B19:B22" si="22">B9</f>
        <v>0</v>
      </c>
      <c r="C19" s="127"/>
      <c r="D19" s="128">
        <f t="shared" si="6"/>
        <v>0</v>
      </c>
      <c r="E19" s="128">
        <f t="shared" si="7"/>
        <v>0</v>
      </c>
      <c r="F19" s="128">
        <f t="shared" si="8"/>
        <v>0</v>
      </c>
      <c r="G19" s="128">
        <f t="shared" si="9"/>
        <v>0</v>
      </c>
      <c r="H19" s="128">
        <f t="shared" si="10"/>
        <v>0</v>
      </c>
      <c r="I19" s="128">
        <f t="shared" si="11"/>
        <v>0</v>
      </c>
      <c r="J19" s="128">
        <f t="shared" si="12"/>
        <v>0</v>
      </c>
      <c r="K19" s="128">
        <f t="shared" si="13"/>
        <v>0</v>
      </c>
      <c r="L19" s="129"/>
      <c r="M19" s="295"/>
      <c r="N19" s="126">
        <f t="shared" ref="N19:N22" si="23">N9</f>
        <v>0</v>
      </c>
      <c r="O19" s="127"/>
      <c r="P19" s="128">
        <f t="shared" si="14"/>
        <v>0</v>
      </c>
      <c r="Q19" s="128">
        <f t="shared" si="15"/>
        <v>0</v>
      </c>
      <c r="R19" s="128">
        <f t="shared" si="16"/>
        <v>0</v>
      </c>
      <c r="S19" s="128">
        <f t="shared" si="17"/>
        <v>0</v>
      </c>
      <c r="T19" s="128">
        <f t="shared" si="18"/>
        <v>0</v>
      </c>
      <c r="U19" s="128">
        <f t="shared" si="19"/>
        <v>0</v>
      </c>
      <c r="V19" s="128">
        <f t="shared" si="20"/>
        <v>0</v>
      </c>
      <c r="W19" s="128">
        <f t="shared" si="21"/>
        <v>0</v>
      </c>
    </row>
    <row r="20" spans="1:23" x14ac:dyDescent="0.25">
      <c r="A20" s="295"/>
      <c r="B20" s="126" t="str">
        <f t="shared" si="22"/>
        <v>Lab. Technician</v>
      </c>
      <c r="C20" s="127">
        <v>37914</v>
      </c>
      <c r="D20" s="128">
        <f t="shared" si="6"/>
        <v>0</v>
      </c>
      <c r="E20" s="128">
        <f t="shared" si="7"/>
        <v>78891.451199999996</v>
      </c>
      <c r="F20" s="128">
        <f t="shared" si="8"/>
        <v>80469.280223999987</v>
      </c>
      <c r="G20" s="128">
        <f t="shared" si="9"/>
        <v>82078.665828479992</v>
      </c>
      <c r="H20" s="128">
        <f t="shared" si="10"/>
        <v>0</v>
      </c>
      <c r="I20" s="128">
        <f t="shared" si="11"/>
        <v>0</v>
      </c>
      <c r="J20" s="128">
        <f t="shared" si="12"/>
        <v>0</v>
      </c>
      <c r="K20" s="128">
        <f t="shared" si="13"/>
        <v>241439.39725247998</v>
      </c>
      <c r="L20" s="129"/>
      <c r="M20" s="295"/>
      <c r="N20" s="126">
        <f t="shared" si="23"/>
        <v>0</v>
      </c>
      <c r="O20" s="127"/>
      <c r="P20" s="128">
        <f t="shared" si="14"/>
        <v>0</v>
      </c>
      <c r="Q20" s="128">
        <f t="shared" si="15"/>
        <v>0</v>
      </c>
      <c r="R20" s="128">
        <f t="shared" si="16"/>
        <v>0</v>
      </c>
      <c r="S20" s="128">
        <f t="shared" si="17"/>
        <v>0</v>
      </c>
      <c r="T20" s="128">
        <f t="shared" si="18"/>
        <v>0</v>
      </c>
      <c r="U20" s="128">
        <f t="shared" si="19"/>
        <v>0</v>
      </c>
      <c r="V20" s="128">
        <f t="shared" si="20"/>
        <v>0</v>
      </c>
      <c r="W20" s="128">
        <f t="shared" si="21"/>
        <v>0</v>
      </c>
    </row>
    <row r="21" spans="1:23" x14ac:dyDescent="0.25">
      <c r="A21" s="295"/>
      <c r="B21" s="126">
        <f t="shared" si="22"/>
        <v>0</v>
      </c>
      <c r="C21" s="127"/>
      <c r="D21" s="128">
        <f t="shared" si="6"/>
        <v>0</v>
      </c>
      <c r="E21" s="128">
        <f t="shared" si="7"/>
        <v>0</v>
      </c>
      <c r="F21" s="128">
        <f t="shared" si="8"/>
        <v>0</v>
      </c>
      <c r="G21" s="128">
        <f t="shared" si="9"/>
        <v>0</v>
      </c>
      <c r="H21" s="128">
        <f t="shared" si="10"/>
        <v>0</v>
      </c>
      <c r="I21" s="128">
        <f t="shared" si="11"/>
        <v>0</v>
      </c>
      <c r="J21" s="128">
        <f t="shared" si="12"/>
        <v>0</v>
      </c>
      <c r="K21" s="128">
        <f t="shared" si="13"/>
        <v>0</v>
      </c>
      <c r="L21" s="129"/>
      <c r="M21" s="295"/>
      <c r="N21" s="126">
        <f t="shared" si="23"/>
        <v>0</v>
      </c>
      <c r="O21" s="127"/>
      <c r="P21" s="128">
        <f t="shared" si="14"/>
        <v>0</v>
      </c>
      <c r="Q21" s="128">
        <f t="shared" si="15"/>
        <v>0</v>
      </c>
      <c r="R21" s="128">
        <f t="shared" si="16"/>
        <v>0</v>
      </c>
      <c r="S21" s="128">
        <f t="shared" si="17"/>
        <v>0</v>
      </c>
      <c r="T21" s="128">
        <f t="shared" si="18"/>
        <v>0</v>
      </c>
      <c r="U21" s="128">
        <f t="shared" si="19"/>
        <v>0</v>
      </c>
      <c r="V21" s="128">
        <f t="shared" si="20"/>
        <v>0</v>
      </c>
      <c r="W21" s="128">
        <f t="shared" si="21"/>
        <v>0</v>
      </c>
    </row>
    <row r="22" spans="1:23" x14ac:dyDescent="0.25">
      <c r="A22" s="295"/>
      <c r="B22" s="130">
        <f t="shared" si="22"/>
        <v>0</v>
      </c>
      <c r="C22" s="127"/>
      <c r="D22" s="128">
        <f>(C22*(1+$C$23))*D12</f>
        <v>0</v>
      </c>
      <c r="E22" s="128">
        <f t="shared" si="7"/>
        <v>0</v>
      </c>
      <c r="F22" s="128">
        <f t="shared" si="8"/>
        <v>0</v>
      </c>
      <c r="G22" s="128">
        <f t="shared" si="9"/>
        <v>0</v>
      </c>
      <c r="H22" s="128">
        <f t="shared" si="10"/>
        <v>0</v>
      </c>
      <c r="I22" s="128">
        <f>(C22*(1+$C$23)^5)*I12</f>
        <v>0</v>
      </c>
      <c r="J22" s="128">
        <f t="shared" si="12"/>
        <v>0</v>
      </c>
      <c r="K22" s="131">
        <f t="shared" si="13"/>
        <v>0</v>
      </c>
      <c r="L22" s="129"/>
      <c r="M22" s="295"/>
      <c r="N22" s="130">
        <f t="shared" si="23"/>
        <v>0</v>
      </c>
      <c r="O22" s="127"/>
      <c r="P22" s="128">
        <f t="shared" si="14"/>
        <v>0</v>
      </c>
      <c r="Q22" s="128">
        <f t="shared" si="15"/>
        <v>0</v>
      </c>
      <c r="R22" s="128">
        <f t="shared" si="16"/>
        <v>0</v>
      </c>
      <c r="S22" s="128">
        <f t="shared" si="17"/>
        <v>0</v>
      </c>
      <c r="T22" s="128">
        <f t="shared" si="18"/>
        <v>0</v>
      </c>
      <c r="U22" s="128">
        <f t="shared" si="19"/>
        <v>0</v>
      </c>
      <c r="V22" s="128">
        <f t="shared" si="20"/>
        <v>0</v>
      </c>
      <c r="W22" s="131">
        <f t="shared" si="21"/>
        <v>0</v>
      </c>
    </row>
    <row r="23" spans="1:23" x14ac:dyDescent="0.25">
      <c r="A23" s="295"/>
      <c r="B23" s="132" t="s">
        <v>5</v>
      </c>
      <c r="C23" s="133">
        <v>0.02</v>
      </c>
      <c r="D23" s="134" t="str">
        <f>IF(C23=3.5%,"TECH","NAT")</f>
        <v>NAT</v>
      </c>
      <c r="E23" s="135" t="s">
        <v>35</v>
      </c>
      <c r="F23" s="135"/>
      <c r="G23" s="135"/>
      <c r="H23" s="135"/>
      <c r="I23" s="135"/>
      <c r="J23" s="135"/>
      <c r="K23" s="136"/>
      <c r="L23" s="129"/>
      <c r="M23" s="295"/>
      <c r="N23" s="132" t="s">
        <v>5</v>
      </c>
      <c r="O23" s="137">
        <f>C23</f>
        <v>0.02</v>
      </c>
      <c r="P23" s="134"/>
      <c r="Q23" s="135"/>
      <c r="R23" s="135"/>
      <c r="S23" s="135"/>
      <c r="T23" s="135"/>
      <c r="U23" s="135"/>
      <c r="V23" s="135"/>
      <c r="W23" s="136"/>
    </row>
    <row r="24" spans="1:23" ht="15.75" thickBot="1" x14ac:dyDescent="0.3">
      <c r="A24" s="295"/>
      <c r="B24" s="123" t="s">
        <v>6</v>
      </c>
      <c r="C24" s="123"/>
      <c r="D24" s="138">
        <f t="shared" ref="D24:J24" si="24">ROUND(SUM(D15:D22),0)</f>
        <v>114380</v>
      </c>
      <c r="E24" s="138">
        <f t="shared" si="24"/>
        <v>545561</v>
      </c>
      <c r="F24" s="138">
        <f t="shared" si="24"/>
        <v>1143876</v>
      </c>
      <c r="G24" s="138">
        <f t="shared" si="24"/>
        <v>1045373</v>
      </c>
      <c r="H24" s="138">
        <f t="shared" si="24"/>
        <v>305568</v>
      </c>
      <c r="I24" s="138">
        <f t="shared" si="24"/>
        <v>0</v>
      </c>
      <c r="J24" s="138">
        <f t="shared" si="24"/>
        <v>0</v>
      </c>
      <c r="K24" s="138">
        <f>SUM(D24:J24)</f>
        <v>3154758</v>
      </c>
      <c r="L24" s="129"/>
      <c r="M24" s="295"/>
      <c r="N24" s="123" t="s">
        <v>6</v>
      </c>
      <c r="O24" s="123"/>
      <c r="P24" s="138">
        <f t="shared" ref="P24:V24" si="25">ROUND(SUM(P15:P22),0)</f>
        <v>75619</v>
      </c>
      <c r="Q24" s="138">
        <f t="shared" si="25"/>
        <v>154264</v>
      </c>
      <c r="R24" s="138">
        <f t="shared" si="25"/>
        <v>157349</v>
      </c>
      <c r="S24" s="138">
        <f t="shared" si="25"/>
        <v>160496</v>
      </c>
      <c r="T24" s="138">
        <f t="shared" si="25"/>
        <v>160496</v>
      </c>
      <c r="U24" s="138">
        <f t="shared" si="25"/>
        <v>0</v>
      </c>
      <c r="V24" s="138">
        <f t="shared" si="25"/>
        <v>0</v>
      </c>
      <c r="W24" s="138">
        <f>SUM(P24:V24)</f>
        <v>708224</v>
      </c>
    </row>
    <row r="25" spans="1:23" x14ac:dyDescent="0.25">
      <c r="A25" s="294" t="s">
        <v>7</v>
      </c>
      <c r="B25" s="125" t="s">
        <v>8</v>
      </c>
      <c r="C25" s="125"/>
      <c r="D25" s="120">
        <f t="shared" ref="D25:J25" si="26">+D14</f>
        <v>2023</v>
      </c>
      <c r="E25" s="120">
        <f t="shared" si="26"/>
        <v>2024</v>
      </c>
      <c r="F25" s="120">
        <f t="shared" si="26"/>
        <v>2025</v>
      </c>
      <c r="G25" s="120">
        <f t="shared" si="26"/>
        <v>2026</v>
      </c>
      <c r="H25" s="120">
        <f t="shared" si="26"/>
        <v>2027</v>
      </c>
      <c r="I25" s="120">
        <f t="shared" si="26"/>
        <v>2028</v>
      </c>
      <c r="J25" s="120">
        <f t="shared" si="26"/>
        <v>2029</v>
      </c>
      <c r="K25" s="120" t="s">
        <v>4</v>
      </c>
      <c r="L25" s="118"/>
      <c r="M25" s="294" t="s">
        <v>7</v>
      </c>
      <c r="N25" s="125" t="s">
        <v>8</v>
      </c>
      <c r="O25" s="125"/>
      <c r="P25" s="120">
        <f t="shared" ref="P25:V25" si="27">+P14</f>
        <v>2023</v>
      </c>
      <c r="Q25" s="120">
        <f t="shared" si="27"/>
        <v>2024</v>
      </c>
      <c r="R25" s="120">
        <f t="shared" si="27"/>
        <v>2025</v>
      </c>
      <c r="S25" s="120">
        <f t="shared" si="27"/>
        <v>2026</v>
      </c>
      <c r="T25" s="120">
        <f t="shared" si="27"/>
        <v>2027</v>
      </c>
      <c r="U25" s="120">
        <f t="shared" si="27"/>
        <v>2028</v>
      </c>
      <c r="V25" s="120">
        <f t="shared" si="27"/>
        <v>2029</v>
      </c>
      <c r="W25" s="120" t="s">
        <v>4</v>
      </c>
    </row>
    <row r="26" spans="1:23" x14ac:dyDescent="0.25">
      <c r="A26" s="295"/>
      <c r="B26" s="296" t="s">
        <v>120</v>
      </c>
      <c r="C26" s="297"/>
      <c r="D26" s="139">
        <v>150000</v>
      </c>
      <c r="E26" s="139"/>
      <c r="F26" s="139"/>
      <c r="G26" s="139"/>
      <c r="H26" s="139"/>
      <c r="I26" s="139"/>
      <c r="J26" s="139"/>
      <c r="K26" s="128">
        <f>SUM(D26:J26)</f>
        <v>150000</v>
      </c>
      <c r="L26" s="118"/>
      <c r="M26" s="295"/>
      <c r="N26" s="296"/>
      <c r="O26" s="297"/>
      <c r="P26" s="139"/>
      <c r="Q26" s="139"/>
      <c r="R26" s="139"/>
      <c r="S26" s="139"/>
      <c r="T26" s="139"/>
      <c r="U26" s="139"/>
      <c r="V26" s="139"/>
      <c r="W26" s="128">
        <f>SUM(P26:V26)</f>
        <v>0</v>
      </c>
    </row>
    <row r="27" spans="1:23" x14ac:dyDescent="0.25">
      <c r="A27" s="295"/>
      <c r="B27" s="298"/>
      <c r="C27" s="299"/>
      <c r="D27" s="139"/>
      <c r="E27" s="139"/>
      <c r="F27" s="139"/>
      <c r="G27" s="139"/>
      <c r="H27" s="139"/>
      <c r="I27" s="139"/>
      <c r="J27" s="139"/>
      <c r="K27" s="128">
        <f>SUM(D27:J27)</f>
        <v>0</v>
      </c>
      <c r="L27" s="118"/>
      <c r="M27" s="295"/>
      <c r="N27" s="298"/>
      <c r="O27" s="299"/>
      <c r="P27" s="139"/>
      <c r="Q27" s="139"/>
      <c r="R27" s="139"/>
      <c r="S27" s="139"/>
      <c r="T27" s="139"/>
      <c r="U27" s="139"/>
      <c r="V27" s="139"/>
      <c r="W27" s="128">
        <f>SUM(P27:V27)</f>
        <v>0</v>
      </c>
    </row>
    <row r="28" spans="1:23" x14ac:dyDescent="0.25">
      <c r="A28" s="295"/>
      <c r="B28" s="303"/>
      <c r="C28" s="304"/>
      <c r="D28" s="139"/>
      <c r="E28" s="139"/>
      <c r="F28" s="139"/>
      <c r="G28" s="139"/>
      <c r="H28" s="139"/>
      <c r="I28" s="139"/>
      <c r="J28" s="139"/>
      <c r="K28" s="128">
        <f>SUM(D28:J28)</f>
        <v>0</v>
      </c>
      <c r="L28" s="118"/>
      <c r="M28" s="295"/>
      <c r="N28" s="303"/>
      <c r="O28" s="304"/>
      <c r="P28" s="139"/>
      <c r="Q28" s="139"/>
      <c r="R28" s="139"/>
      <c r="S28" s="139"/>
      <c r="T28" s="139"/>
      <c r="U28" s="139"/>
      <c r="V28" s="139"/>
      <c r="W28" s="128">
        <f>SUM(P28:V28)</f>
        <v>0</v>
      </c>
    </row>
    <row r="29" spans="1:23" ht="15.75" thickBot="1" x14ac:dyDescent="0.3">
      <c r="A29" s="295"/>
      <c r="B29" s="123" t="s">
        <v>9</v>
      </c>
      <c r="C29" s="123"/>
      <c r="D29" s="138">
        <f t="shared" ref="D29:J29" si="28">ROUND(SUM(D26:D28),0)</f>
        <v>150000</v>
      </c>
      <c r="E29" s="138">
        <f t="shared" si="28"/>
        <v>0</v>
      </c>
      <c r="F29" s="138">
        <f t="shared" si="28"/>
        <v>0</v>
      </c>
      <c r="G29" s="138">
        <f t="shared" si="28"/>
        <v>0</v>
      </c>
      <c r="H29" s="138">
        <f t="shared" si="28"/>
        <v>0</v>
      </c>
      <c r="I29" s="138">
        <f t="shared" si="28"/>
        <v>0</v>
      </c>
      <c r="J29" s="138">
        <f t="shared" si="28"/>
        <v>0</v>
      </c>
      <c r="K29" s="138">
        <f>SUM(D29:J29)</f>
        <v>150000</v>
      </c>
      <c r="L29" s="118"/>
      <c r="M29" s="295"/>
      <c r="N29" s="123" t="s">
        <v>9</v>
      </c>
      <c r="O29" s="123"/>
      <c r="P29" s="138">
        <f t="shared" ref="P29:V29" si="29">ROUND(SUM(P26:P28),0)</f>
        <v>0</v>
      </c>
      <c r="Q29" s="138">
        <f t="shared" si="29"/>
        <v>0</v>
      </c>
      <c r="R29" s="138">
        <f t="shared" si="29"/>
        <v>0</v>
      </c>
      <c r="S29" s="138">
        <f t="shared" si="29"/>
        <v>0</v>
      </c>
      <c r="T29" s="138">
        <f t="shared" si="29"/>
        <v>0</v>
      </c>
      <c r="U29" s="138">
        <f t="shared" si="29"/>
        <v>0</v>
      </c>
      <c r="V29" s="138">
        <f t="shared" si="29"/>
        <v>0</v>
      </c>
      <c r="W29" s="138">
        <f>SUM(P29:V29)</f>
        <v>0</v>
      </c>
    </row>
    <row r="30" spans="1:23" x14ac:dyDescent="0.25">
      <c r="A30" s="294" t="s">
        <v>10</v>
      </c>
      <c r="B30" s="125" t="s">
        <v>11</v>
      </c>
      <c r="C30" s="125"/>
      <c r="D30" s="120">
        <f t="shared" ref="D30:J30" si="30">D4</f>
        <v>2023</v>
      </c>
      <c r="E30" s="120">
        <f t="shared" si="30"/>
        <v>2024</v>
      </c>
      <c r="F30" s="120">
        <f t="shared" si="30"/>
        <v>2025</v>
      </c>
      <c r="G30" s="120">
        <f t="shared" si="30"/>
        <v>2026</v>
      </c>
      <c r="H30" s="120">
        <f t="shared" si="30"/>
        <v>2027</v>
      </c>
      <c r="I30" s="120">
        <f t="shared" si="30"/>
        <v>2028</v>
      </c>
      <c r="J30" s="120">
        <f t="shared" si="30"/>
        <v>2029</v>
      </c>
      <c r="K30" s="120" t="s">
        <v>4</v>
      </c>
      <c r="L30" s="118"/>
      <c r="M30" s="294" t="s">
        <v>10</v>
      </c>
      <c r="N30" s="125" t="s">
        <v>11</v>
      </c>
      <c r="O30" s="125"/>
      <c r="P30" s="120">
        <f t="shared" ref="P30:V30" si="31">P4</f>
        <v>2023</v>
      </c>
      <c r="Q30" s="120">
        <f t="shared" si="31"/>
        <v>2024</v>
      </c>
      <c r="R30" s="120">
        <f t="shared" si="31"/>
        <v>2025</v>
      </c>
      <c r="S30" s="120">
        <f t="shared" si="31"/>
        <v>2026</v>
      </c>
      <c r="T30" s="120">
        <f t="shared" si="31"/>
        <v>2027</v>
      </c>
      <c r="U30" s="120">
        <f t="shared" si="31"/>
        <v>2028</v>
      </c>
      <c r="V30" s="120">
        <f t="shared" si="31"/>
        <v>2029</v>
      </c>
      <c r="W30" s="120" t="s">
        <v>4</v>
      </c>
    </row>
    <row r="31" spans="1:23" x14ac:dyDescent="0.25">
      <c r="A31" s="295"/>
      <c r="B31" s="296" t="s">
        <v>11</v>
      </c>
      <c r="C31" s="297"/>
      <c r="D31" s="139">
        <v>60000</v>
      </c>
      <c r="E31" s="139">
        <v>135000</v>
      </c>
      <c r="F31" s="139">
        <v>135000</v>
      </c>
      <c r="G31" s="139">
        <v>135000</v>
      </c>
      <c r="H31" s="139">
        <v>135000</v>
      </c>
      <c r="I31" s="139"/>
      <c r="J31" s="139"/>
      <c r="K31" s="128">
        <f t="shared" ref="K31:K37" si="32">SUM(D31:J31)</f>
        <v>600000</v>
      </c>
      <c r="L31" s="118"/>
      <c r="M31" s="295"/>
      <c r="N31" s="296"/>
      <c r="O31" s="297"/>
      <c r="P31" s="139"/>
      <c r="Q31" s="139"/>
      <c r="R31" s="139"/>
      <c r="S31" s="139"/>
      <c r="T31" s="139"/>
      <c r="U31" s="139"/>
      <c r="V31" s="139"/>
      <c r="W31" s="128">
        <f t="shared" ref="W31:W37" si="33">SUM(P31:V31)</f>
        <v>0</v>
      </c>
    </row>
    <row r="32" spans="1:23" x14ac:dyDescent="0.25">
      <c r="A32" s="295"/>
      <c r="B32" s="298" t="s">
        <v>119</v>
      </c>
      <c r="C32" s="299"/>
      <c r="D32" s="139">
        <f>80000/12*D6</f>
        <v>20000</v>
      </c>
      <c r="E32" s="139">
        <f t="shared" ref="E32:G32" si="34">80000/12*E6</f>
        <v>80000</v>
      </c>
      <c r="F32" s="139">
        <f t="shared" si="34"/>
        <v>80000</v>
      </c>
      <c r="G32" s="139">
        <f t="shared" si="34"/>
        <v>60000</v>
      </c>
      <c r="H32" s="139"/>
      <c r="I32" s="139"/>
      <c r="J32" s="139"/>
      <c r="K32" s="128">
        <f t="shared" si="32"/>
        <v>240000</v>
      </c>
      <c r="L32" s="118"/>
      <c r="M32" s="295"/>
      <c r="N32" s="298"/>
      <c r="O32" s="299"/>
      <c r="P32" s="139"/>
      <c r="Q32" s="139"/>
      <c r="R32" s="139"/>
      <c r="S32" s="139"/>
      <c r="T32" s="139"/>
      <c r="U32" s="139"/>
      <c r="V32" s="139"/>
      <c r="W32" s="128">
        <f t="shared" si="33"/>
        <v>0</v>
      </c>
    </row>
    <row r="33" spans="1:23" x14ac:dyDescent="0.25">
      <c r="A33" s="295"/>
      <c r="B33" s="140" t="s">
        <v>125</v>
      </c>
      <c r="C33" s="141"/>
      <c r="D33" s="139"/>
      <c r="E33" s="139">
        <v>30000</v>
      </c>
      <c r="F33" s="139">
        <v>30000</v>
      </c>
      <c r="G33" s="139">
        <v>30000</v>
      </c>
      <c r="H33" s="139">
        <v>30000</v>
      </c>
      <c r="I33" s="139"/>
      <c r="J33" s="139"/>
      <c r="K33" s="128">
        <f t="shared" si="32"/>
        <v>120000</v>
      </c>
      <c r="L33" s="118"/>
      <c r="M33" s="295"/>
      <c r="N33" s="140"/>
      <c r="O33" s="141"/>
      <c r="P33" s="139"/>
      <c r="Q33" s="139"/>
      <c r="R33" s="139"/>
      <c r="S33" s="139"/>
      <c r="T33" s="139"/>
      <c r="U33" s="139"/>
      <c r="V33" s="139"/>
      <c r="W33" s="128">
        <f t="shared" si="33"/>
        <v>0</v>
      </c>
    </row>
    <row r="34" spans="1:23" x14ac:dyDescent="0.25">
      <c r="A34" s="295"/>
      <c r="B34" s="298" t="s">
        <v>126</v>
      </c>
      <c r="C34" s="299"/>
      <c r="D34" s="139"/>
      <c r="E34" s="139">
        <v>35000</v>
      </c>
      <c r="F34" s="139"/>
      <c r="G34" s="139"/>
      <c r="H34" s="139"/>
      <c r="I34" s="139"/>
      <c r="J34" s="139"/>
      <c r="K34" s="128">
        <f t="shared" si="32"/>
        <v>35000</v>
      </c>
      <c r="L34" s="118"/>
      <c r="M34" s="295"/>
      <c r="N34" s="298"/>
      <c r="O34" s="299"/>
      <c r="P34" s="139"/>
      <c r="Q34" s="139"/>
      <c r="R34" s="139"/>
      <c r="S34" s="139"/>
      <c r="T34" s="139"/>
      <c r="U34" s="139"/>
      <c r="V34" s="139"/>
      <c r="W34" s="128">
        <f t="shared" si="33"/>
        <v>0</v>
      </c>
    </row>
    <row r="35" spans="1:23" x14ac:dyDescent="0.25">
      <c r="A35" s="295"/>
      <c r="B35" s="298"/>
      <c r="C35" s="299"/>
      <c r="D35" s="139"/>
      <c r="E35" s="139"/>
      <c r="F35" s="139"/>
      <c r="G35" s="139"/>
      <c r="H35" s="139"/>
      <c r="I35" s="139"/>
      <c r="J35" s="139"/>
      <c r="K35" s="128">
        <f t="shared" si="32"/>
        <v>0</v>
      </c>
      <c r="L35" s="118"/>
      <c r="M35" s="295"/>
      <c r="N35" s="298"/>
      <c r="O35" s="299"/>
      <c r="P35" s="139"/>
      <c r="Q35" s="139"/>
      <c r="R35" s="139"/>
      <c r="S35" s="139"/>
      <c r="T35" s="139"/>
      <c r="U35" s="139"/>
      <c r="V35" s="139"/>
      <c r="W35" s="128">
        <f t="shared" si="33"/>
        <v>0</v>
      </c>
    </row>
    <row r="36" spans="1:23" x14ac:dyDescent="0.25">
      <c r="A36" s="295"/>
      <c r="B36" s="303"/>
      <c r="C36" s="304"/>
      <c r="D36" s="139"/>
      <c r="E36" s="139"/>
      <c r="F36" s="139"/>
      <c r="G36" s="139"/>
      <c r="H36" s="139"/>
      <c r="I36" s="139"/>
      <c r="J36" s="139"/>
      <c r="K36" s="128">
        <f t="shared" si="32"/>
        <v>0</v>
      </c>
      <c r="L36" s="118"/>
      <c r="M36" s="295"/>
      <c r="N36" s="303"/>
      <c r="O36" s="304"/>
      <c r="P36" s="139"/>
      <c r="Q36" s="139"/>
      <c r="R36" s="139"/>
      <c r="S36" s="139"/>
      <c r="T36" s="139"/>
      <c r="U36" s="139"/>
      <c r="V36" s="139"/>
      <c r="W36" s="128">
        <f t="shared" si="33"/>
        <v>0</v>
      </c>
    </row>
    <row r="37" spans="1:23" ht="15.75" thickBot="1" x14ac:dyDescent="0.3">
      <c r="A37" s="295"/>
      <c r="B37" s="123" t="s">
        <v>12</v>
      </c>
      <c r="C37" s="123"/>
      <c r="D37" s="138">
        <f t="shared" ref="D37:J37" si="35">ROUND(SUM(D31:D36),0)</f>
        <v>80000</v>
      </c>
      <c r="E37" s="138">
        <f t="shared" si="35"/>
        <v>280000</v>
      </c>
      <c r="F37" s="138">
        <f t="shared" si="35"/>
        <v>245000</v>
      </c>
      <c r="G37" s="138">
        <f t="shared" si="35"/>
        <v>225000</v>
      </c>
      <c r="H37" s="138">
        <f t="shared" si="35"/>
        <v>165000</v>
      </c>
      <c r="I37" s="138">
        <f t="shared" si="35"/>
        <v>0</v>
      </c>
      <c r="J37" s="138">
        <f t="shared" si="35"/>
        <v>0</v>
      </c>
      <c r="K37" s="138">
        <f t="shared" si="32"/>
        <v>995000</v>
      </c>
      <c r="L37" s="118"/>
      <c r="M37" s="295"/>
      <c r="N37" s="123" t="s">
        <v>12</v>
      </c>
      <c r="O37" s="123"/>
      <c r="P37" s="138">
        <f t="shared" ref="P37:V37" si="36">ROUND(SUM(P31:P36),0)</f>
        <v>0</v>
      </c>
      <c r="Q37" s="138">
        <f t="shared" si="36"/>
        <v>0</v>
      </c>
      <c r="R37" s="138">
        <f t="shared" si="36"/>
        <v>0</v>
      </c>
      <c r="S37" s="138">
        <f t="shared" si="36"/>
        <v>0</v>
      </c>
      <c r="T37" s="138">
        <f t="shared" si="36"/>
        <v>0</v>
      </c>
      <c r="U37" s="138">
        <f t="shared" si="36"/>
        <v>0</v>
      </c>
      <c r="V37" s="138">
        <f t="shared" si="36"/>
        <v>0</v>
      </c>
      <c r="W37" s="138">
        <f t="shared" si="33"/>
        <v>0</v>
      </c>
    </row>
    <row r="38" spans="1:23" x14ac:dyDescent="0.25">
      <c r="A38" s="300" t="s">
        <v>13</v>
      </c>
      <c r="B38" s="125"/>
      <c r="C38" s="125"/>
      <c r="D38" s="120">
        <f t="shared" ref="D38:J38" si="37">D4</f>
        <v>2023</v>
      </c>
      <c r="E38" s="120">
        <f t="shared" si="37"/>
        <v>2024</v>
      </c>
      <c r="F38" s="120">
        <f t="shared" si="37"/>
        <v>2025</v>
      </c>
      <c r="G38" s="120">
        <f t="shared" si="37"/>
        <v>2026</v>
      </c>
      <c r="H38" s="120">
        <f t="shared" si="37"/>
        <v>2027</v>
      </c>
      <c r="I38" s="120">
        <f t="shared" si="37"/>
        <v>2028</v>
      </c>
      <c r="J38" s="120">
        <f t="shared" si="37"/>
        <v>2029</v>
      </c>
      <c r="K38" s="120" t="s">
        <v>2</v>
      </c>
      <c r="L38" s="118"/>
      <c r="M38" s="300" t="s">
        <v>13</v>
      </c>
      <c r="N38" s="125"/>
      <c r="O38" s="125"/>
      <c r="P38" s="120">
        <f t="shared" ref="P38:V38" si="38">P4</f>
        <v>2023</v>
      </c>
      <c r="Q38" s="120">
        <f t="shared" si="38"/>
        <v>2024</v>
      </c>
      <c r="R38" s="120">
        <f t="shared" si="38"/>
        <v>2025</v>
      </c>
      <c r="S38" s="120">
        <f t="shared" si="38"/>
        <v>2026</v>
      </c>
      <c r="T38" s="120">
        <f t="shared" si="38"/>
        <v>2027</v>
      </c>
      <c r="U38" s="120">
        <f t="shared" si="38"/>
        <v>2028</v>
      </c>
      <c r="V38" s="120">
        <f t="shared" si="38"/>
        <v>2029</v>
      </c>
      <c r="W38" s="120" t="s">
        <v>2</v>
      </c>
    </row>
    <row r="39" spans="1:23" x14ac:dyDescent="0.25">
      <c r="A39" s="301"/>
      <c r="B39" s="142" t="s">
        <v>14</v>
      </c>
      <c r="C39" s="142"/>
      <c r="D39" s="128">
        <f t="shared" ref="D39:J39" si="39">D24+D29+D37</f>
        <v>344380</v>
      </c>
      <c r="E39" s="128">
        <f t="shared" si="39"/>
        <v>825561</v>
      </c>
      <c r="F39" s="128">
        <f t="shared" si="39"/>
        <v>1388876</v>
      </c>
      <c r="G39" s="128">
        <f t="shared" si="39"/>
        <v>1270373</v>
      </c>
      <c r="H39" s="128">
        <f t="shared" si="39"/>
        <v>470568</v>
      </c>
      <c r="I39" s="128">
        <f>I24+I29+I37</f>
        <v>0</v>
      </c>
      <c r="J39" s="128">
        <f t="shared" si="39"/>
        <v>0</v>
      </c>
      <c r="K39" s="128">
        <f>SUM(D39:J39)</f>
        <v>4299758</v>
      </c>
      <c r="L39" s="118"/>
      <c r="M39" s="301"/>
      <c r="N39" s="142" t="s">
        <v>14</v>
      </c>
      <c r="O39" s="142"/>
      <c r="P39" s="128">
        <f t="shared" ref="P39:V39" si="40">P24+P29+P37</f>
        <v>75619</v>
      </c>
      <c r="Q39" s="128">
        <f t="shared" si="40"/>
        <v>154264</v>
      </c>
      <c r="R39" s="128">
        <f t="shared" si="40"/>
        <v>157349</v>
      </c>
      <c r="S39" s="128">
        <f t="shared" si="40"/>
        <v>160496</v>
      </c>
      <c r="T39" s="128">
        <f>T24+T29+T37</f>
        <v>160496</v>
      </c>
      <c r="U39" s="128">
        <f t="shared" si="40"/>
        <v>0</v>
      </c>
      <c r="V39" s="128">
        <f t="shared" si="40"/>
        <v>0</v>
      </c>
      <c r="W39" s="128">
        <f>SUM(P39:V39)</f>
        <v>708224</v>
      </c>
    </row>
    <row r="40" spans="1:23" x14ac:dyDescent="0.25">
      <c r="A40" s="301"/>
      <c r="B40" s="142" t="s">
        <v>15</v>
      </c>
      <c r="C40" s="143">
        <v>0.44</v>
      </c>
      <c r="D40" s="128">
        <f>D39*$C$40</f>
        <v>151527.20000000001</v>
      </c>
      <c r="E40" s="128">
        <f t="shared" ref="E40:J40" si="41">E39*$C$40</f>
        <v>363246.84</v>
      </c>
      <c r="F40" s="128">
        <f t="shared" si="41"/>
        <v>611105.44000000006</v>
      </c>
      <c r="G40" s="128">
        <f t="shared" si="41"/>
        <v>558964.12</v>
      </c>
      <c r="H40" s="128">
        <f t="shared" si="41"/>
        <v>207049.92</v>
      </c>
      <c r="I40" s="128">
        <f>I39*$C$40</f>
        <v>0</v>
      </c>
      <c r="J40" s="128">
        <f t="shared" si="41"/>
        <v>0</v>
      </c>
      <c r="K40" s="128">
        <f>SUM(D40:J40)</f>
        <v>1891893.52</v>
      </c>
      <c r="L40" s="118"/>
      <c r="M40" s="301"/>
      <c r="N40" s="142" t="s">
        <v>15</v>
      </c>
      <c r="O40" s="143">
        <f>$C$40</f>
        <v>0.44</v>
      </c>
      <c r="P40" s="128">
        <f>P39*$O$40</f>
        <v>33272.36</v>
      </c>
      <c r="Q40" s="128">
        <f t="shared" ref="Q40:V40" si="42">Q39*$O$40</f>
        <v>67876.160000000003</v>
      </c>
      <c r="R40" s="128">
        <f t="shared" si="42"/>
        <v>69233.56</v>
      </c>
      <c r="S40" s="128">
        <f t="shared" si="42"/>
        <v>70618.240000000005</v>
      </c>
      <c r="T40" s="128">
        <f>T39*$O$40</f>
        <v>70618.240000000005</v>
      </c>
      <c r="U40" s="128">
        <f t="shared" si="42"/>
        <v>0</v>
      </c>
      <c r="V40" s="128">
        <f t="shared" si="42"/>
        <v>0</v>
      </c>
      <c r="W40" s="128">
        <f>SUM(P40:V40)</f>
        <v>311618.56</v>
      </c>
    </row>
    <row r="41" spans="1:23" ht="15.75" thickBot="1" x14ac:dyDescent="0.3">
      <c r="A41" s="302"/>
      <c r="B41" s="123" t="s">
        <v>16</v>
      </c>
      <c r="C41" s="123"/>
      <c r="D41" s="138">
        <f t="shared" ref="D41:J41" si="43">SUM(D39:D40)</f>
        <v>495907.2</v>
      </c>
      <c r="E41" s="138">
        <f t="shared" si="43"/>
        <v>1188807.8400000001</v>
      </c>
      <c r="F41" s="138">
        <f t="shared" si="43"/>
        <v>1999981.44</v>
      </c>
      <c r="G41" s="138">
        <f t="shared" si="43"/>
        <v>1829337.12</v>
      </c>
      <c r="H41" s="138">
        <f t="shared" si="43"/>
        <v>677617.92</v>
      </c>
      <c r="I41" s="138">
        <f t="shared" si="43"/>
        <v>0</v>
      </c>
      <c r="J41" s="138">
        <f t="shared" si="43"/>
        <v>0</v>
      </c>
      <c r="K41" s="138">
        <f>SUM(D41:J41)</f>
        <v>6191651.5199999996</v>
      </c>
      <c r="L41" s="118"/>
      <c r="M41" s="302"/>
      <c r="N41" s="123" t="s">
        <v>16</v>
      </c>
      <c r="O41" s="123"/>
      <c r="P41" s="138">
        <f t="shared" ref="P41:V41" si="44">SUM(P39:P40)</f>
        <v>108891.36</v>
      </c>
      <c r="Q41" s="138">
        <f t="shared" si="44"/>
        <v>222140.16</v>
      </c>
      <c r="R41" s="138">
        <f t="shared" si="44"/>
        <v>226582.56</v>
      </c>
      <c r="S41" s="138">
        <f t="shared" si="44"/>
        <v>231114.23999999999</v>
      </c>
      <c r="T41" s="138">
        <f t="shared" si="44"/>
        <v>231114.23999999999</v>
      </c>
      <c r="U41" s="138">
        <f t="shared" si="44"/>
        <v>0</v>
      </c>
      <c r="V41" s="138">
        <f t="shared" si="44"/>
        <v>0</v>
      </c>
      <c r="W41" s="138">
        <f>SUM(P41:V41)</f>
        <v>1019842.5600000001</v>
      </c>
    </row>
    <row r="43" spans="1:23" x14ac:dyDescent="0.25">
      <c r="B43" s="144" t="s">
        <v>31</v>
      </c>
      <c r="C43" s="145"/>
      <c r="D43" s="292">
        <f>K20</f>
        <v>241439.39725247998</v>
      </c>
      <c r="E43" s="293"/>
      <c r="F43" s="293"/>
      <c r="G43" s="293"/>
      <c r="H43" s="146" t="s">
        <v>17</v>
      </c>
      <c r="I43" s="147">
        <f>$D$43/$K$39</f>
        <v>5.6151857209749939E-2</v>
      </c>
      <c r="J43" s="145"/>
      <c r="K43" s="145"/>
    </row>
  </sheetData>
  <mergeCells count="46">
    <mergeCell ref="N26:O26"/>
    <mergeCell ref="B27:C27"/>
    <mergeCell ref="N27:O27"/>
    <mergeCell ref="M4:M24"/>
    <mergeCell ref="N4:O4"/>
    <mergeCell ref="B5:C5"/>
    <mergeCell ref="N5:O5"/>
    <mergeCell ref="B6:C6"/>
    <mergeCell ref="N6:O6"/>
    <mergeCell ref="N11:O11"/>
    <mergeCell ref="B12:C12"/>
    <mergeCell ref="N12:O12"/>
    <mergeCell ref="B7:C7"/>
    <mergeCell ref="N7:O7"/>
    <mergeCell ref="N8:O8"/>
    <mergeCell ref="B9:C9"/>
    <mergeCell ref="N9:O9"/>
    <mergeCell ref="A3:K3"/>
    <mergeCell ref="M3:W3"/>
    <mergeCell ref="A4:A24"/>
    <mergeCell ref="B4:C4"/>
    <mergeCell ref="N10:O10"/>
    <mergeCell ref="B11:C11"/>
    <mergeCell ref="B1:C1"/>
    <mergeCell ref="A25:A29"/>
    <mergeCell ref="M25:M29"/>
    <mergeCell ref="B26:C26"/>
    <mergeCell ref="B10:C10"/>
    <mergeCell ref="B8:C8"/>
    <mergeCell ref="N35:O35"/>
    <mergeCell ref="B36:C36"/>
    <mergeCell ref="N36:O36"/>
    <mergeCell ref="B28:C28"/>
    <mergeCell ref="N28:O28"/>
    <mergeCell ref="N31:O31"/>
    <mergeCell ref="B32:C32"/>
    <mergeCell ref="N32:O32"/>
    <mergeCell ref="B34:C34"/>
    <mergeCell ref="N34:O34"/>
    <mergeCell ref="D43:G43"/>
    <mergeCell ref="A30:A37"/>
    <mergeCell ref="M30:M37"/>
    <mergeCell ref="B31:C31"/>
    <mergeCell ref="B35:C35"/>
    <mergeCell ref="A38:A41"/>
    <mergeCell ref="M38:M41"/>
  </mergeCells>
  <dataValidations count="1">
    <dataValidation type="list" allowBlank="1" showInputMessage="1" showErrorMessage="1" sqref="B4:C4 N4:O4" xr:uid="{00000000-0002-0000-0200-000000000000}">
      <formula1>Monthsorhours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Lister!$B$2:$B$3</xm:f>
          </x14:formula1>
          <xm:sqref>C23</xm:sqref>
        </x14:dataValidation>
        <x14:dataValidation type="list" allowBlank="1" showInputMessage="1" showErrorMessage="1" xr:uid="{00000000-0002-0000-0200-000002000000}">
          <x14:formula1>
            <xm:f>Lister!$C$2:$C$3</xm:f>
          </x14:formula1>
          <xm:sqref>D1:D2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86"/>
  <sheetViews>
    <sheetView topLeftCell="A28" zoomScale="80" zoomScaleNormal="80" workbookViewId="0">
      <selection activeCell="M9" sqref="M9"/>
    </sheetView>
  </sheetViews>
  <sheetFormatPr defaultColWidth="9.140625" defaultRowHeight="12.75" x14ac:dyDescent="0.2"/>
  <cols>
    <col min="1" max="1" width="27.140625" style="157" customWidth="1"/>
    <col min="2" max="2" width="18.85546875" style="157" customWidth="1"/>
    <col min="3" max="3" width="19.42578125" style="157" customWidth="1"/>
    <col min="4" max="4" width="15.7109375" style="157" customWidth="1"/>
    <col min="5" max="13" width="11.7109375" style="157" customWidth="1"/>
    <col min="14" max="14" width="12.140625" style="157" customWidth="1"/>
    <col min="15" max="24" width="11.7109375" style="157" customWidth="1"/>
    <col min="25" max="25" width="11.85546875" style="157" customWidth="1"/>
    <col min="26" max="28" width="10.7109375" style="157" customWidth="1"/>
    <col min="29" max="34" width="11.85546875" style="157" customWidth="1"/>
    <col min="35" max="35" width="9.140625" style="157"/>
    <col min="36" max="36" width="5.42578125" style="157" hidden="1" customWidth="1"/>
    <col min="37" max="37" width="9.140625" style="157"/>
    <col min="38" max="38" width="1.28515625" style="157" customWidth="1"/>
    <col min="39" max="16384" width="9.140625" style="157"/>
  </cols>
  <sheetData>
    <row r="1" spans="1:24" ht="31.5" customHeight="1" x14ac:dyDescent="0.2">
      <c r="A1" s="321" t="s">
        <v>36</v>
      </c>
      <c r="B1" s="321"/>
      <c r="C1" s="321"/>
      <c r="D1" s="321"/>
      <c r="E1" s="321"/>
      <c r="F1" s="321"/>
      <c r="G1" s="321"/>
      <c r="H1" s="321"/>
    </row>
    <row r="2" spans="1:24" ht="21" customHeight="1" x14ac:dyDescent="0.2">
      <c r="A2" s="322" t="s">
        <v>37</v>
      </c>
      <c r="B2" s="323"/>
      <c r="C2" s="323"/>
      <c r="D2" s="323"/>
      <c r="E2" s="323"/>
      <c r="F2" s="323"/>
      <c r="G2" s="323"/>
      <c r="H2" s="323"/>
    </row>
    <row r="3" spans="1:24" ht="27" customHeight="1" x14ac:dyDescent="0.2">
      <c r="A3" s="324" t="s">
        <v>38</v>
      </c>
      <c r="B3" s="324"/>
      <c r="C3" s="325" t="s">
        <v>144</v>
      </c>
      <c r="D3" s="326"/>
      <c r="E3" s="326"/>
      <c r="F3" s="326"/>
      <c r="G3" s="326"/>
      <c r="H3" s="327"/>
      <c r="I3" s="158"/>
      <c r="J3" s="158"/>
      <c r="K3" s="158"/>
      <c r="L3" s="158"/>
      <c r="M3" s="158"/>
      <c r="N3" s="158"/>
      <c r="O3" s="158"/>
      <c r="P3" s="158"/>
      <c r="Q3" s="158"/>
      <c r="R3" s="158"/>
      <c r="S3" s="158"/>
      <c r="T3" s="158"/>
      <c r="U3" s="158"/>
      <c r="V3" s="158"/>
      <c r="W3" s="158"/>
      <c r="X3" s="158"/>
    </row>
    <row r="4" spans="1:24" ht="39.950000000000003" customHeight="1" x14ac:dyDescent="0.2">
      <c r="A4" s="314" t="s">
        <v>39</v>
      </c>
      <c r="B4" s="314"/>
      <c r="C4" s="315" t="s">
        <v>145</v>
      </c>
      <c r="D4" s="316"/>
      <c r="E4" s="316"/>
      <c r="F4" s="316"/>
      <c r="G4" s="316"/>
      <c r="H4" s="317"/>
      <c r="J4" s="159" t="s">
        <v>40</v>
      </c>
      <c r="L4" s="158"/>
      <c r="M4" s="158"/>
      <c r="N4" s="158"/>
      <c r="O4" s="158"/>
      <c r="P4" s="158"/>
      <c r="Q4" s="158"/>
      <c r="R4" s="158"/>
      <c r="S4" s="158"/>
      <c r="T4" s="158"/>
      <c r="U4" s="158"/>
      <c r="V4" s="158"/>
      <c r="W4" s="158"/>
      <c r="X4" s="158"/>
    </row>
    <row r="5" spans="1:24" ht="27.75" customHeight="1" x14ac:dyDescent="0.2">
      <c r="A5" s="314" t="s">
        <v>41</v>
      </c>
      <c r="B5" s="314"/>
      <c r="C5" s="160" t="s">
        <v>42</v>
      </c>
      <c r="D5" s="161" t="s">
        <v>146</v>
      </c>
      <c r="E5" s="160" t="s">
        <v>43</v>
      </c>
      <c r="F5" s="315" t="s">
        <v>147</v>
      </c>
      <c r="G5" s="316"/>
      <c r="H5" s="317"/>
      <c r="I5" s="158"/>
      <c r="J5" s="159" t="s">
        <v>44</v>
      </c>
      <c r="L5" s="158"/>
      <c r="M5" s="158"/>
      <c r="N5" s="158"/>
      <c r="O5" s="158"/>
      <c r="P5" s="158"/>
      <c r="Q5" s="158"/>
      <c r="R5" s="158"/>
      <c r="S5" s="158"/>
      <c r="T5" s="158"/>
      <c r="U5" s="158"/>
      <c r="V5" s="158"/>
      <c r="W5" s="158"/>
      <c r="X5" s="158"/>
    </row>
    <row r="6" spans="1:24" ht="18" customHeight="1" x14ac:dyDescent="0.2">
      <c r="A6" s="318" t="s">
        <v>45</v>
      </c>
      <c r="B6" s="318"/>
      <c r="C6" s="162">
        <v>44927</v>
      </c>
      <c r="D6" s="163" t="s">
        <v>171</v>
      </c>
      <c r="E6" s="158"/>
      <c r="F6" s="158"/>
      <c r="G6" s="158"/>
      <c r="H6" s="164"/>
      <c r="I6" s="158"/>
      <c r="J6" s="158"/>
      <c r="K6" s="158"/>
      <c r="L6" s="158"/>
      <c r="M6" s="158"/>
      <c r="N6" s="158"/>
      <c r="O6" s="158"/>
      <c r="P6" s="158"/>
      <c r="Q6" s="158"/>
      <c r="R6" s="158"/>
      <c r="S6" s="158"/>
      <c r="T6" s="158"/>
      <c r="U6" s="158"/>
      <c r="V6" s="158"/>
      <c r="W6" s="158"/>
      <c r="X6" s="158"/>
    </row>
    <row r="7" spans="1:24" ht="18" customHeight="1" x14ac:dyDescent="0.2">
      <c r="A7" s="318" t="s">
        <v>46</v>
      </c>
      <c r="B7" s="318"/>
      <c r="C7" s="162">
        <v>46568</v>
      </c>
      <c r="D7" s="163"/>
      <c r="E7" s="158"/>
      <c r="F7" s="165"/>
      <c r="G7" s="158"/>
      <c r="H7" s="158"/>
      <c r="I7" s="158"/>
      <c r="J7" s="158"/>
      <c r="K7" s="158"/>
      <c r="L7" s="158"/>
      <c r="M7" s="158"/>
      <c r="N7" s="158"/>
      <c r="O7" s="158"/>
      <c r="P7" s="158"/>
      <c r="Q7" s="158"/>
      <c r="R7" s="158"/>
      <c r="S7" s="158"/>
      <c r="T7" s="158"/>
      <c r="U7" s="158"/>
      <c r="V7" s="158"/>
      <c r="W7" s="158"/>
      <c r="X7" s="158"/>
    </row>
    <row r="8" spans="1:24" ht="18" customHeight="1" x14ac:dyDescent="0.2">
      <c r="A8" s="318" t="s">
        <v>47</v>
      </c>
      <c r="B8" s="318"/>
      <c r="C8" s="113">
        <v>54</v>
      </c>
      <c r="D8" s="163" t="s">
        <v>49</v>
      </c>
      <c r="E8" s="166"/>
      <c r="F8" s="158"/>
      <c r="G8" s="158"/>
      <c r="H8" s="167"/>
      <c r="I8" s="168"/>
      <c r="J8" s="158"/>
      <c r="K8" s="169"/>
      <c r="L8" s="158"/>
      <c r="M8" s="158"/>
      <c r="N8" s="158"/>
      <c r="O8" s="158"/>
      <c r="P8" s="158"/>
      <c r="Q8" s="158"/>
      <c r="R8" s="158"/>
      <c r="S8" s="158"/>
      <c r="T8" s="158"/>
      <c r="U8" s="158"/>
      <c r="V8" s="158"/>
      <c r="W8" s="158"/>
      <c r="X8" s="158"/>
    </row>
    <row r="9" spans="1:24" ht="136.5" customHeight="1" x14ac:dyDescent="0.2">
      <c r="A9" s="319" t="s">
        <v>50</v>
      </c>
      <c r="B9" s="320"/>
      <c r="C9" s="320"/>
      <c r="D9" s="320"/>
      <c r="E9" s="158"/>
      <c r="F9" s="158"/>
      <c r="G9" s="158"/>
      <c r="H9" s="158"/>
      <c r="I9" s="158"/>
      <c r="J9" s="158"/>
      <c r="K9" s="158"/>
      <c r="L9" s="158"/>
      <c r="M9" s="158"/>
      <c r="N9" s="158"/>
      <c r="O9" s="158"/>
      <c r="P9" s="158"/>
      <c r="Q9" s="158"/>
      <c r="R9" s="158"/>
      <c r="S9" s="158"/>
      <c r="T9" s="158"/>
      <c r="U9" s="158"/>
      <c r="V9" s="158"/>
      <c r="W9" s="158"/>
      <c r="X9" s="158"/>
    </row>
    <row r="10" spans="1:24" x14ac:dyDescent="0.2">
      <c r="A10" s="170"/>
      <c r="B10" s="171"/>
      <c r="C10" s="328" t="s">
        <v>51</v>
      </c>
      <c r="D10" s="328"/>
      <c r="E10" s="328" t="s">
        <v>52</v>
      </c>
      <c r="F10" s="328"/>
      <c r="G10" s="328" t="s">
        <v>53</v>
      </c>
      <c r="H10" s="328"/>
      <c r="I10" s="328" t="s">
        <v>54</v>
      </c>
      <c r="J10" s="328"/>
      <c r="K10" s="328" t="s">
        <v>55</v>
      </c>
      <c r="L10" s="328"/>
      <c r="M10" s="328" t="s">
        <v>56</v>
      </c>
      <c r="N10" s="328"/>
      <c r="O10" s="328" t="s">
        <v>57</v>
      </c>
      <c r="P10" s="328"/>
      <c r="Q10" s="328" t="s">
        <v>58</v>
      </c>
      <c r="R10" s="328"/>
      <c r="S10" s="328" t="s">
        <v>59</v>
      </c>
      <c r="T10" s="328"/>
      <c r="U10" s="328" t="s">
        <v>60</v>
      </c>
      <c r="V10" s="328"/>
      <c r="W10" s="328" t="s">
        <v>61</v>
      </c>
      <c r="X10" s="328"/>
    </row>
    <row r="11" spans="1:24" s="158" customFormat="1" ht="42" customHeight="1" x14ac:dyDescent="0.25">
      <c r="A11" s="324" t="s">
        <v>62</v>
      </c>
      <c r="B11" s="324"/>
      <c r="C11" s="329" t="s">
        <v>148</v>
      </c>
      <c r="D11" s="329"/>
      <c r="E11" s="329"/>
      <c r="F11" s="329"/>
      <c r="G11" s="329"/>
      <c r="H11" s="329"/>
      <c r="I11" s="329"/>
      <c r="J11" s="329"/>
      <c r="K11" s="329"/>
      <c r="L11" s="329"/>
      <c r="M11" s="329"/>
      <c r="N11" s="329"/>
      <c r="O11" s="329"/>
      <c r="P11" s="329"/>
      <c r="Q11" s="329"/>
      <c r="R11" s="329"/>
      <c r="S11" s="329"/>
      <c r="T11" s="329"/>
      <c r="U11" s="329"/>
      <c r="V11" s="329"/>
      <c r="W11" s="329"/>
      <c r="X11" s="329"/>
    </row>
    <row r="12" spans="1:24" ht="63.75" customHeight="1" x14ac:dyDescent="0.2">
      <c r="A12" s="324" t="s">
        <v>63</v>
      </c>
      <c r="B12" s="324"/>
      <c r="C12" s="330" t="s">
        <v>149</v>
      </c>
      <c r="D12" s="330"/>
      <c r="E12" s="330" t="s">
        <v>48</v>
      </c>
      <c r="F12" s="330"/>
      <c r="G12" s="330" t="s">
        <v>48</v>
      </c>
      <c r="H12" s="330"/>
      <c r="I12" s="330" t="s">
        <v>48</v>
      </c>
      <c r="J12" s="330"/>
      <c r="K12" s="330" t="s">
        <v>48</v>
      </c>
      <c r="L12" s="330"/>
      <c r="M12" s="330" t="s">
        <v>48</v>
      </c>
      <c r="N12" s="330"/>
      <c r="O12" s="330" t="s">
        <v>48</v>
      </c>
      <c r="P12" s="330"/>
      <c r="Q12" s="330" t="s">
        <v>48</v>
      </c>
      <c r="R12" s="330"/>
      <c r="S12" s="330" t="s">
        <v>48</v>
      </c>
      <c r="T12" s="330"/>
      <c r="U12" s="330" t="s">
        <v>48</v>
      </c>
      <c r="V12" s="330"/>
      <c r="W12" s="330" t="s">
        <v>48</v>
      </c>
      <c r="X12" s="330"/>
    </row>
    <row r="13" spans="1:24" ht="42" customHeight="1" x14ac:dyDescent="0.2">
      <c r="A13" s="324" t="s">
        <v>64</v>
      </c>
      <c r="B13" s="324"/>
      <c r="C13" s="329" t="s">
        <v>172</v>
      </c>
      <c r="D13" s="329"/>
      <c r="E13" s="329"/>
      <c r="F13" s="329"/>
      <c r="G13" s="329"/>
      <c r="H13" s="329"/>
      <c r="I13" s="329"/>
      <c r="J13" s="329"/>
      <c r="K13" s="329"/>
      <c r="L13" s="329"/>
      <c r="M13" s="329"/>
      <c r="N13" s="329"/>
      <c r="O13" s="329"/>
      <c r="P13" s="329"/>
      <c r="Q13" s="329"/>
      <c r="R13" s="329"/>
      <c r="S13" s="329"/>
      <c r="T13" s="329"/>
      <c r="U13" s="329"/>
      <c r="V13" s="329"/>
      <c r="W13" s="329"/>
      <c r="X13" s="329"/>
    </row>
    <row r="14" spans="1:24" ht="29.25" customHeight="1" x14ac:dyDescent="0.2">
      <c r="A14" s="324" t="s">
        <v>65</v>
      </c>
      <c r="B14" s="324"/>
      <c r="C14" s="331">
        <v>0.44</v>
      </c>
      <c r="D14" s="331"/>
      <c r="E14" s="331" t="s">
        <v>48</v>
      </c>
      <c r="F14" s="331"/>
      <c r="G14" s="331" t="s">
        <v>48</v>
      </c>
      <c r="H14" s="331"/>
      <c r="I14" s="331" t="s">
        <v>48</v>
      </c>
      <c r="J14" s="331"/>
      <c r="K14" s="331" t="s">
        <v>48</v>
      </c>
      <c r="L14" s="331"/>
      <c r="M14" s="331" t="s">
        <v>48</v>
      </c>
      <c r="N14" s="331"/>
      <c r="O14" s="331" t="s">
        <v>48</v>
      </c>
      <c r="P14" s="331"/>
      <c r="Q14" s="331" t="s">
        <v>48</v>
      </c>
      <c r="R14" s="331"/>
      <c r="S14" s="331" t="s">
        <v>48</v>
      </c>
      <c r="T14" s="331"/>
      <c r="U14" s="331" t="s">
        <v>48</v>
      </c>
      <c r="V14" s="331"/>
      <c r="W14" s="331" t="s">
        <v>48</v>
      </c>
      <c r="X14" s="331"/>
    </row>
    <row r="15" spans="1:24" ht="28.5" customHeight="1" x14ac:dyDescent="0.2">
      <c r="A15" s="332" t="s">
        <v>66</v>
      </c>
      <c r="B15" s="332"/>
      <c r="C15" s="330">
        <v>31119103</v>
      </c>
      <c r="D15" s="330"/>
      <c r="E15" s="330" t="s">
        <v>48</v>
      </c>
      <c r="F15" s="330"/>
      <c r="G15" s="330" t="s">
        <v>48</v>
      </c>
      <c r="H15" s="330"/>
      <c r="I15" s="330" t="s">
        <v>48</v>
      </c>
      <c r="J15" s="330"/>
      <c r="K15" s="330" t="s">
        <v>48</v>
      </c>
      <c r="L15" s="330"/>
      <c r="M15" s="330" t="s">
        <v>48</v>
      </c>
      <c r="N15" s="330"/>
      <c r="O15" s="330" t="s">
        <v>48</v>
      </c>
      <c r="P15" s="330"/>
      <c r="Q15" s="330" t="s">
        <v>48</v>
      </c>
      <c r="R15" s="330"/>
      <c r="S15" s="330" t="s">
        <v>48</v>
      </c>
      <c r="T15" s="330"/>
      <c r="U15" s="330" t="s">
        <v>48</v>
      </c>
      <c r="V15" s="330"/>
      <c r="W15" s="330" t="s">
        <v>48</v>
      </c>
      <c r="X15" s="330"/>
    </row>
    <row r="16" spans="1:24" ht="27.75" customHeight="1" x14ac:dyDescent="0.2">
      <c r="A16" s="332" t="s">
        <v>67</v>
      </c>
      <c r="B16" s="332"/>
      <c r="C16" s="330" t="s">
        <v>48</v>
      </c>
      <c r="D16" s="330"/>
      <c r="E16" s="330" t="s">
        <v>48</v>
      </c>
      <c r="F16" s="330"/>
      <c r="G16" s="330" t="s">
        <v>48</v>
      </c>
      <c r="H16" s="330"/>
      <c r="I16" s="330" t="s">
        <v>48</v>
      </c>
      <c r="J16" s="330"/>
      <c r="K16" s="330" t="s">
        <v>48</v>
      </c>
      <c r="L16" s="330"/>
      <c r="M16" s="330" t="s">
        <v>48</v>
      </c>
      <c r="N16" s="330"/>
      <c r="O16" s="330" t="s">
        <v>48</v>
      </c>
      <c r="P16" s="330"/>
      <c r="Q16" s="330" t="s">
        <v>48</v>
      </c>
      <c r="R16" s="330"/>
      <c r="S16" s="330" t="s">
        <v>48</v>
      </c>
      <c r="T16" s="330"/>
      <c r="U16" s="330" t="s">
        <v>48</v>
      </c>
      <c r="V16" s="330"/>
      <c r="W16" s="330" t="s">
        <v>48</v>
      </c>
      <c r="X16" s="330"/>
    </row>
    <row r="17" spans="1:38" ht="18" customHeight="1" x14ac:dyDescent="0.2">
      <c r="A17" s="324" t="s">
        <v>68</v>
      </c>
      <c r="B17" s="324"/>
      <c r="C17" s="330" t="s">
        <v>150</v>
      </c>
      <c r="D17" s="330"/>
      <c r="E17" s="330" t="s">
        <v>48</v>
      </c>
      <c r="F17" s="330"/>
      <c r="G17" s="330" t="s">
        <v>48</v>
      </c>
      <c r="H17" s="330"/>
      <c r="I17" s="330" t="s">
        <v>48</v>
      </c>
      <c r="J17" s="330"/>
      <c r="K17" s="330" t="s">
        <v>48</v>
      </c>
      <c r="L17" s="330"/>
      <c r="M17" s="330" t="s">
        <v>48</v>
      </c>
      <c r="N17" s="330"/>
      <c r="O17" s="330" t="s">
        <v>48</v>
      </c>
      <c r="P17" s="330"/>
      <c r="Q17" s="330" t="s">
        <v>48</v>
      </c>
      <c r="R17" s="330"/>
      <c r="S17" s="330" t="s">
        <v>48</v>
      </c>
      <c r="T17" s="330"/>
      <c r="U17" s="330" t="s">
        <v>48</v>
      </c>
      <c r="V17" s="330"/>
      <c r="W17" s="330" t="s">
        <v>48</v>
      </c>
      <c r="X17" s="330"/>
    </row>
    <row r="18" spans="1:38" ht="18" customHeight="1" x14ac:dyDescent="0.2">
      <c r="A18" s="324" t="s">
        <v>69</v>
      </c>
      <c r="B18" s="324"/>
      <c r="C18" s="330"/>
      <c r="D18" s="330"/>
      <c r="E18" s="330"/>
      <c r="F18" s="330"/>
      <c r="G18" s="330"/>
      <c r="H18" s="330"/>
      <c r="I18" s="330"/>
      <c r="J18" s="330"/>
      <c r="K18" s="330"/>
      <c r="L18" s="330"/>
      <c r="M18" s="330"/>
      <c r="N18" s="330"/>
      <c r="O18" s="330"/>
      <c r="P18" s="330"/>
      <c r="Q18" s="330"/>
      <c r="R18" s="330"/>
      <c r="S18" s="330"/>
      <c r="T18" s="330"/>
      <c r="U18" s="330"/>
      <c r="V18" s="330"/>
      <c r="W18" s="330"/>
      <c r="X18" s="330"/>
    </row>
    <row r="19" spans="1:38" ht="18" customHeight="1" x14ac:dyDescent="0.2">
      <c r="A19" s="324" t="s">
        <v>70</v>
      </c>
      <c r="B19" s="324"/>
      <c r="C19" s="330">
        <v>8000</v>
      </c>
      <c r="D19" s="330"/>
      <c r="E19" s="330" t="s">
        <v>48</v>
      </c>
      <c r="F19" s="330"/>
      <c r="G19" s="330" t="s">
        <v>48</v>
      </c>
      <c r="H19" s="330"/>
      <c r="I19" s="330" t="s">
        <v>48</v>
      </c>
      <c r="J19" s="330"/>
      <c r="K19" s="330" t="s">
        <v>48</v>
      </c>
      <c r="L19" s="330"/>
      <c r="M19" s="330" t="s">
        <v>48</v>
      </c>
      <c r="N19" s="330"/>
      <c r="O19" s="330" t="s">
        <v>48</v>
      </c>
      <c r="P19" s="330"/>
      <c r="Q19" s="330" t="s">
        <v>48</v>
      </c>
      <c r="R19" s="330"/>
      <c r="S19" s="330" t="s">
        <v>48</v>
      </c>
      <c r="T19" s="330"/>
      <c r="U19" s="330" t="s">
        <v>48</v>
      </c>
      <c r="V19" s="330"/>
      <c r="W19" s="330" t="s">
        <v>48</v>
      </c>
      <c r="X19" s="330"/>
    </row>
    <row r="20" spans="1:38" ht="18" customHeight="1" x14ac:dyDescent="0.2">
      <c r="A20" s="324" t="s">
        <v>71</v>
      </c>
      <c r="B20" s="324"/>
      <c r="C20" s="330" t="s">
        <v>151</v>
      </c>
      <c r="D20" s="330"/>
      <c r="E20" s="330" t="s">
        <v>48</v>
      </c>
      <c r="F20" s="330"/>
      <c r="G20" s="330" t="s">
        <v>48</v>
      </c>
      <c r="H20" s="330"/>
      <c r="I20" s="330" t="s">
        <v>48</v>
      </c>
      <c r="J20" s="330"/>
      <c r="K20" s="330" t="s">
        <v>48</v>
      </c>
      <c r="L20" s="330"/>
      <c r="M20" s="330" t="s">
        <v>48</v>
      </c>
      <c r="N20" s="330"/>
      <c r="O20" s="330" t="s">
        <v>48</v>
      </c>
      <c r="P20" s="330"/>
      <c r="Q20" s="330" t="s">
        <v>48</v>
      </c>
      <c r="R20" s="330"/>
      <c r="S20" s="330" t="s">
        <v>48</v>
      </c>
      <c r="T20" s="330"/>
      <c r="U20" s="330" t="s">
        <v>48</v>
      </c>
      <c r="V20" s="330"/>
      <c r="W20" s="330" t="s">
        <v>48</v>
      </c>
      <c r="X20" s="330"/>
    </row>
    <row r="21" spans="1:38" ht="27.75" customHeight="1" x14ac:dyDescent="0.2">
      <c r="A21" s="324" t="s">
        <v>72</v>
      </c>
      <c r="B21" s="324"/>
      <c r="C21" s="330" t="s">
        <v>152</v>
      </c>
      <c r="D21" s="330"/>
      <c r="E21" s="330" t="s">
        <v>48</v>
      </c>
      <c r="F21" s="330"/>
      <c r="G21" s="330" t="s">
        <v>48</v>
      </c>
      <c r="H21" s="330"/>
      <c r="I21" s="330" t="s">
        <v>48</v>
      </c>
      <c r="J21" s="330"/>
      <c r="K21" s="330" t="s">
        <v>48</v>
      </c>
      <c r="L21" s="330"/>
      <c r="M21" s="330" t="s">
        <v>48</v>
      </c>
      <c r="N21" s="330"/>
      <c r="O21" s="330" t="s">
        <v>48</v>
      </c>
      <c r="P21" s="330"/>
      <c r="Q21" s="330" t="s">
        <v>48</v>
      </c>
      <c r="R21" s="330"/>
      <c r="S21" s="330" t="s">
        <v>48</v>
      </c>
      <c r="T21" s="330"/>
      <c r="U21" s="330" t="s">
        <v>48</v>
      </c>
      <c r="V21" s="330"/>
      <c r="W21" s="330" t="s">
        <v>48</v>
      </c>
      <c r="X21" s="330"/>
    </row>
    <row r="22" spans="1:38" ht="28.5" customHeight="1" x14ac:dyDescent="0.2">
      <c r="A22" s="324" t="s">
        <v>73</v>
      </c>
      <c r="B22" s="324"/>
      <c r="C22" s="330" t="s">
        <v>153</v>
      </c>
      <c r="D22" s="330"/>
      <c r="E22" s="330" t="s">
        <v>48</v>
      </c>
      <c r="F22" s="330"/>
      <c r="G22" s="330" t="s">
        <v>48</v>
      </c>
      <c r="H22" s="330"/>
      <c r="I22" s="330" t="s">
        <v>48</v>
      </c>
      <c r="J22" s="330"/>
      <c r="K22" s="330" t="s">
        <v>48</v>
      </c>
      <c r="L22" s="330"/>
      <c r="M22" s="330" t="s">
        <v>48</v>
      </c>
      <c r="N22" s="330"/>
      <c r="O22" s="330" t="s">
        <v>48</v>
      </c>
      <c r="P22" s="330"/>
      <c r="Q22" s="330" t="s">
        <v>48</v>
      </c>
      <c r="R22" s="330"/>
      <c r="S22" s="330" t="s">
        <v>48</v>
      </c>
      <c r="T22" s="330"/>
      <c r="U22" s="330" t="s">
        <v>48</v>
      </c>
      <c r="V22" s="330"/>
      <c r="W22" s="330" t="s">
        <v>48</v>
      </c>
      <c r="X22" s="330"/>
    </row>
    <row r="23" spans="1:38" ht="75.75" customHeight="1" x14ac:dyDescent="0.2">
      <c r="A23" s="172"/>
      <c r="I23" s="173"/>
      <c r="M23" s="174"/>
    </row>
    <row r="24" spans="1:38" ht="39.75" customHeight="1" x14ac:dyDescent="0.25">
      <c r="A24" s="333" t="s">
        <v>74</v>
      </c>
      <c r="B24" s="333"/>
      <c r="C24" s="333"/>
      <c r="D24" s="333"/>
      <c r="E24" s="333"/>
      <c r="F24" s="333"/>
      <c r="G24" s="175" t="s">
        <v>75</v>
      </c>
      <c r="H24" s="334" t="s">
        <v>76</v>
      </c>
      <c r="I24" s="335"/>
      <c r="J24" s="335"/>
      <c r="K24" s="335"/>
      <c r="L24" s="335"/>
      <c r="M24" s="335"/>
      <c r="N24" s="335"/>
      <c r="O24" s="336"/>
      <c r="P24" s="337"/>
      <c r="Q24" s="176" t="s">
        <v>75</v>
      </c>
      <c r="R24" s="338" t="s">
        <v>34</v>
      </c>
      <c r="S24" s="339"/>
      <c r="T24" s="340" t="s">
        <v>77</v>
      </c>
      <c r="U24" s="339"/>
      <c r="V24" s="177"/>
    </row>
    <row r="25" spans="1:38" ht="41.25" customHeight="1" thickBot="1" x14ac:dyDescent="0.25">
      <c r="A25" s="178" t="s">
        <v>78</v>
      </c>
      <c r="B25" s="179" t="s">
        <v>79</v>
      </c>
      <c r="C25" s="180" t="s">
        <v>80</v>
      </c>
      <c r="D25" s="181" t="s">
        <v>81</v>
      </c>
      <c r="E25" s="181" t="s">
        <v>82</v>
      </c>
      <c r="F25" s="181" t="s">
        <v>83</v>
      </c>
      <c r="G25" s="182" t="s">
        <v>84</v>
      </c>
      <c r="H25" s="35">
        <v>2022</v>
      </c>
      <c r="I25" s="36">
        <v>2023</v>
      </c>
      <c r="J25" s="36">
        <v>2024</v>
      </c>
      <c r="K25" s="36">
        <v>2025</v>
      </c>
      <c r="L25" s="36">
        <v>2026</v>
      </c>
      <c r="M25" s="36">
        <v>2027</v>
      </c>
      <c r="N25" s="183">
        <f>FirstYear+6</f>
        <v>2027</v>
      </c>
      <c r="O25" s="36">
        <v>2029</v>
      </c>
      <c r="P25" s="184">
        <f>FirstYear+8</f>
        <v>2029</v>
      </c>
      <c r="Q25" s="185" t="s">
        <v>85</v>
      </c>
      <c r="R25" s="186" t="s">
        <v>84</v>
      </c>
      <c r="S25" s="187" t="s">
        <v>86</v>
      </c>
      <c r="T25" s="188" t="s">
        <v>84</v>
      </c>
      <c r="U25" s="188" t="s">
        <v>86</v>
      </c>
      <c r="V25" s="189" t="s">
        <v>87</v>
      </c>
      <c r="W25" s="181" t="s">
        <v>88</v>
      </c>
      <c r="X25" s="341" t="s">
        <v>89</v>
      </c>
      <c r="Y25" s="342"/>
      <c r="Z25" s="342"/>
      <c r="AA25" s="342"/>
      <c r="AB25" s="342"/>
      <c r="AC25" s="342"/>
      <c r="AD25" s="190"/>
      <c r="AE25" s="190"/>
      <c r="AF25" s="190"/>
      <c r="AG25" s="190"/>
      <c r="AH25" s="190"/>
      <c r="AI25" s="190"/>
      <c r="AJ25" s="190"/>
      <c r="AK25" s="191"/>
    </row>
    <row r="26" spans="1:38" ht="39.950000000000003" customHeight="1" x14ac:dyDescent="0.2">
      <c r="A26" s="192" t="s">
        <v>90</v>
      </c>
      <c r="B26" s="192" t="s">
        <v>51</v>
      </c>
      <c r="C26" s="193" t="s">
        <v>148</v>
      </c>
      <c r="D26" s="194" t="s">
        <v>22</v>
      </c>
      <c r="E26" s="37" t="s">
        <v>146</v>
      </c>
      <c r="F26" s="37" t="s">
        <v>147</v>
      </c>
      <c r="G26" s="195"/>
      <c r="H26" s="196"/>
      <c r="I26" s="196"/>
      <c r="J26" s="196"/>
      <c r="K26" s="196"/>
      <c r="L26" s="196"/>
      <c r="M26" s="196"/>
      <c r="N26" s="197"/>
      <c r="O26" s="196"/>
      <c r="P26" s="197"/>
      <c r="Q26" s="38" t="s">
        <v>48</v>
      </c>
      <c r="R26" s="198">
        <v>9</v>
      </c>
      <c r="S26" s="199">
        <v>708223</v>
      </c>
      <c r="T26" s="200"/>
      <c r="U26" s="199"/>
      <c r="V26" s="39">
        <v>9</v>
      </c>
      <c r="W26" s="40">
        <v>708223</v>
      </c>
      <c r="X26" s="343" t="s">
        <v>158</v>
      </c>
      <c r="Y26" s="344"/>
      <c r="Z26" s="344"/>
      <c r="AA26" s="344"/>
      <c r="AB26" s="344"/>
      <c r="AC26" s="344"/>
      <c r="AD26" s="344"/>
      <c r="AE26" s="344"/>
      <c r="AF26" s="344"/>
      <c r="AG26" s="344"/>
      <c r="AH26" s="344"/>
      <c r="AI26" s="344"/>
      <c r="AJ26" s="344"/>
      <c r="AK26" s="345"/>
    </row>
    <row r="27" spans="1:38" ht="39.950000000000003" customHeight="1" x14ac:dyDescent="0.2">
      <c r="A27" s="201" t="s">
        <v>106</v>
      </c>
      <c r="B27" s="201" t="s">
        <v>51</v>
      </c>
      <c r="C27" s="202" t="s">
        <v>148</v>
      </c>
      <c r="D27" s="203" t="s">
        <v>106</v>
      </c>
      <c r="E27" s="203" t="s">
        <v>154</v>
      </c>
      <c r="F27" s="203" t="s">
        <v>154</v>
      </c>
      <c r="G27" s="204">
        <v>30</v>
      </c>
      <c r="H27" s="205"/>
      <c r="I27" s="205"/>
      <c r="J27" s="205"/>
      <c r="K27" s="205">
        <v>587404.09699200001</v>
      </c>
      <c r="L27" s="205">
        <v>599152.17893184</v>
      </c>
      <c r="M27" s="205">
        <v>305567.61125523841</v>
      </c>
      <c r="N27" s="206"/>
      <c r="O27" s="205"/>
      <c r="P27" s="206"/>
      <c r="Q27" s="38">
        <v>1492123.8871790785</v>
      </c>
      <c r="R27" s="206"/>
      <c r="S27" s="204"/>
      <c r="T27" s="205"/>
      <c r="U27" s="204"/>
      <c r="V27" s="41">
        <v>30</v>
      </c>
      <c r="W27" s="42">
        <v>1492123.8871790785</v>
      </c>
      <c r="X27" s="346" t="s">
        <v>131</v>
      </c>
      <c r="Y27" s="347"/>
      <c r="Z27" s="347"/>
      <c r="AA27" s="347"/>
      <c r="AB27" s="347"/>
      <c r="AC27" s="347"/>
      <c r="AD27" s="347"/>
      <c r="AE27" s="347"/>
      <c r="AF27" s="347"/>
      <c r="AG27" s="347"/>
      <c r="AH27" s="347"/>
      <c r="AI27" s="347"/>
      <c r="AJ27" s="347"/>
      <c r="AK27" s="348"/>
      <c r="AL27" s="157">
        <f>SUM(COUNTIFS($A$27:A27,A27))</f>
        <v>1</v>
      </c>
    </row>
    <row r="28" spans="1:38" ht="39.950000000000003" customHeight="1" x14ac:dyDescent="0.2">
      <c r="A28" s="201" t="s">
        <v>107</v>
      </c>
      <c r="B28" s="201" t="s">
        <v>51</v>
      </c>
      <c r="C28" s="202" t="s">
        <v>148</v>
      </c>
      <c r="D28" s="203" t="s">
        <v>155</v>
      </c>
      <c r="E28" s="203" t="s">
        <v>154</v>
      </c>
      <c r="F28" s="203" t="s">
        <v>154</v>
      </c>
      <c r="G28" s="204">
        <v>36</v>
      </c>
      <c r="H28" s="205"/>
      <c r="I28" s="205">
        <v>114379.74</v>
      </c>
      <c r="J28" s="205">
        <v>466669.33919999993</v>
      </c>
      <c r="K28" s="205">
        <v>476002.7259839999</v>
      </c>
      <c r="L28" s="205">
        <v>364142.08537776</v>
      </c>
      <c r="M28" s="205"/>
      <c r="N28" s="206"/>
      <c r="O28" s="205"/>
      <c r="P28" s="206"/>
      <c r="Q28" s="38">
        <v>1421193.8905617597</v>
      </c>
      <c r="R28" s="206"/>
      <c r="S28" s="204"/>
      <c r="T28" s="205"/>
      <c r="U28" s="204"/>
      <c r="V28" s="41">
        <v>36</v>
      </c>
      <c r="W28" s="42">
        <v>1421193.8905617597</v>
      </c>
      <c r="X28" s="346" t="s">
        <v>132</v>
      </c>
      <c r="Y28" s="347"/>
      <c r="Z28" s="347"/>
      <c r="AA28" s="347"/>
      <c r="AB28" s="347"/>
      <c r="AC28" s="347"/>
      <c r="AD28" s="347"/>
      <c r="AE28" s="347"/>
      <c r="AF28" s="347"/>
      <c r="AG28" s="347"/>
      <c r="AH28" s="347"/>
      <c r="AI28" s="347"/>
      <c r="AJ28" s="347"/>
      <c r="AK28" s="348"/>
      <c r="AL28" s="157">
        <f>SUM(COUNTIFS($A$27:A28,A28))</f>
        <v>1</v>
      </c>
    </row>
    <row r="29" spans="1:38" ht="39.950000000000003" customHeight="1" x14ac:dyDescent="0.2">
      <c r="A29" s="201" t="s">
        <v>109</v>
      </c>
      <c r="B29" s="201" t="s">
        <v>51</v>
      </c>
      <c r="C29" s="202" t="s">
        <v>148</v>
      </c>
      <c r="D29" s="203" t="s">
        <v>21</v>
      </c>
      <c r="E29" s="203" t="s">
        <v>154</v>
      </c>
      <c r="F29" s="203" t="s">
        <v>154</v>
      </c>
      <c r="G29" s="204">
        <v>6</v>
      </c>
      <c r="H29" s="205"/>
      <c r="I29" s="205"/>
      <c r="J29" s="205">
        <v>78891.451199999996</v>
      </c>
      <c r="K29" s="205">
        <v>80469.280223999987</v>
      </c>
      <c r="L29" s="205">
        <v>82078.665828479992</v>
      </c>
      <c r="M29" s="205"/>
      <c r="N29" s="206"/>
      <c r="O29" s="205"/>
      <c r="P29" s="206"/>
      <c r="Q29" s="38">
        <v>241439.39725247998</v>
      </c>
      <c r="R29" s="206"/>
      <c r="S29" s="204"/>
      <c r="T29" s="205"/>
      <c r="U29" s="204"/>
      <c r="V29" s="41">
        <v>6</v>
      </c>
      <c r="W29" s="42">
        <v>241439.39725247998</v>
      </c>
      <c r="X29" s="346" t="s">
        <v>134</v>
      </c>
      <c r="Y29" s="347"/>
      <c r="Z29" s="347"/>
      <c r="AA29" s="347"/>
      <c r="AB29" s="347"/>
      <c r="AC29" s="347"/>
      <c r="AD29" s="347"/>
      <c r="AE29" s="347"/>
      <c r="AF29" s="347"/>
      <c r="AG29" s="347"/>
      <c r="AH29" s="347"/>
      <c r="AI29" s="347"/>
      <c r="AJ29" s="347"/>
      <c r="AK29" s="348"/>
      <c r="AL29" s="157">
        <f>SUM(COUNTIFS($A$27:A29,A29))</f>
        <v>1</v>
      </c>
    </row>
    <row r="30" spans="1:38" ht="39.950000000000003" customHeight="1" x14ac:dyDescent="0.2">
      <c r="A30" s="201"/>
      <c r="B30" s="201"/>
      <c r="C30" s="202" t="s">
        <v>48</v>
      </c>
      <c r="D30" s="203"/>
      <c r="E30" s="203"/>
      <c r="F30" s="203"/>
      <c r="G30" s="204"/>
      <c r="H30" s="205"/>
      <c r="I30" s="205"/>
      <c r="J30" s="205"/>
      <c r="K30" s="205"/>
      <c r="L30" s="205"/>
      <c r="M30" s="205"/>
      <c r="N30" s="206"/>
      <c r="O30" s="205"/>
      <c r="P30" s="206"/>
      <c r="Q30" s="38" t="s">
        <v>48</v>
      </c>
      <c r="R30" s="206"/>
      <c r="S30" s="204"/>
      <c r="T30" s="205"/>
      <c r="U30" s="204"/>
      <c r="V30" s="41" t="s">
        <v>48</v>
      </c>
      <c r="W30" s="42" t="s">
        <v>48</v>
      </c>
      <c r="X30" s="346"/>
      <c r="Y30" s="347"/>
      <c r="Z30" s="347"/>
      <c r="AA30" s="347"/>
      <c r="AB30" s="347"/>
      <c r="AC30" s="347"/>
      <c r="AD30" s="347"/>
      <c r="AE30" s="347"/>
      <c r="AF30" s="347"/>
      <c r="AG30" s="347"/>
      <c r="AH30" s="347"/>
      <c r="AI30" s="347"/>
      <c r="AJ30" s="347"/>
      <c r="AK30" s="348"/>
      <c r="AL30" s="157">
        <f>SUM(COUNTIFS($A$27:A30,A30))</f>
        <v>0</v>
      </c>
    </row>
    <row r="31" spans="1:38" ht="39.950000000000003" customHeight="1" x14ac:dyDescent="0.2">
      <c r="A31" s="201"/>
      <c r="B31" s="201"/>
      <c r="C31" s="202" t="s">
        <v>48</v>
      </c>
      <c r="D31" s="203"/>
      <c r="E31" s="203"/>
      <c r="F31" s="203"/>
      <c r="G31" s="204"/>
      <c r="H31" s="205"/>
      <c r="I31" s="205"/>
      <c r="J31" s="205"/>
      <c r="K31" s="205"/>
      <c r="L31" s="205"/>
      <c r="M31" s="205"/>
      <c r="N31" s="206"/>
      <c r="O31" s="205"/>
      <c r="P31" s="206"/>
      <c r="Q31" s="38" t="s">
        <v>48</v>
      </c>
      <c r="R31" s="206"/>
      <c r="S31" s="204"/>
      <c r="T31" s="205"/>
      <c r="U31" s="204"/>
      <c r="V31" s="41" t="s">
        <v>48</v>
      </c>
      <c r="W31" s="42" t="s">
        <v>48</v>
      </c>
      <c r="X31" s="346"/>
      <c r="Y31" s="347"/>
      <c r="Z31" s="347"/>
      <c r="AA31" s="347"/>
      <c r="AB31" s="347"/>
      <c r="AC31" s="347"/>
      <c r="AD31" s="347"/>
      <c r="AE31" s="347"/>
      <c r="AF31" s="347"/>
      <c r="AG31" s="347"/>
      <c r="AH31" s="347"/>
      <c r="AI31" s="347"/>
      <c r="AJ31" s="347"/>
      <c r="AK31" s="348"/>
      <c r="AL31" s="157">
        <f>SUM(COUNTIFS($A$27:A31,A31))</f>
        <v>0</v>
      </c>
    </row>
    <row r="32" spans="1:38" ht="39.950000000000003" customHeight="1" x14ac:dyDescent="0.2">
      <c r="A32" s="201"/>
      <c r="B32" s="201"/>
      <c r="C32" s="202" t="s">
        <v>48</v>
      </c>
      <c r="D32" s="203"/>
      <c r="E32" s="203"/>
      <c r="F32" s="203"/>
      <c r="G32" s="204"/>
      <c r="H32" s="205"/>
      <c r="I32" s="205"/>
      <c r="J32" s="205"/>
      <c r="K32" s="205"/>
      <c r="L32" s="205"/>
      <c r="M32" s="205"/>
      <c r="N32" s="206"/>
      <c r="O32" s="205"/>
      <c r="P32" s="206"/>
      <c r="Q32" s="38" t="s">
        <v>48</v>
      </c>
      <c r="R32" s="206"/>
      <c r="S32" s="204"/>
      <c r="T32" s="205"/>
      <c r="U32" s="204"/>
      <c r="V32" s="41" t="s">
        <v>48</v>
      </c>
      <c r="W32" s="42" t="s">
        <v>48</v>
      </c>
      <c r="X32" s="346"/>
      <c r="Y32" s="347"/>
      <c r="Z32" s="347"/>
      <c r="AA32" s="347"/>
      <c r="AB32" s="347"/>
      <c r="AC32" s="347"/>
      <c r="AD32" s="347"/>
      <c r="AE32" s="347"/>
      <c r="AF32" s="347"/>
      <c r="AG32" s="347"/>
      <c r="AH32" s="347"/>
      <c r="AI32" s="347"/>
      <c r="AJ32" s="347"/>
      <c r="AK32" s="348"/>
      <c r="AL32" s="157">
        <f>SUM(COUNTIFS($A$27:A32,A32))</f>
        <v>0</v>
      </c>
    </row>
    <row r="33" spans="1:38" ht="39.950000000000003" customHeight="1" x14ac:dyDescent="0.2">
      <c r="A33" s="201"/>
      <c r="B33" s="201"/>
      <c r="C33" s="202" t="s">
        <v>48</v>
      </c>
      <c r="D33" s="203"/>
      <c r="E33" s="203"/>
      <c r="F33" s="203"/>
      <c r="G33" s="204"/>
      <c r="H33" s="205"/>
      <c r="I33" s="205"/>
      <c r="J33" s="205"/>
      <c r="K33" s="205"/>
      <c r="L33" s="205"/>
      <c r="M33" s="205"/>
      <c r="N33" s="206"/>
      <c r="O33" s="205"/>
      <c r="P33" s="206"/>
      <c r="Q33" s="38" t="s">
        <v>48</v>
      </c>
      <c r="R33" s="206"/>
      <c r="S33" s="204"/>
      <c r="T33" s="205"/>
      <c r="U33" s="204"/>
      <c r="V33" s="41" t="s">
        <v>48</v>
      </c>
      <c r="W33" s="42" t="s">
        <v>48</v>
      </c>
      <c r="X33" s="346"/>
      <c r="Y33" s="347"/>
      <c r="Z33" s="347"/>
      <c r="AA33" s="347"/>
      <c r="AB33" s="347"/>
      <c r="AC33" s="347"/>
      <c r="AD33" s="347"/>
      <c r="AE33" s="347"/>
      <c r="AF33" s="347"/>
      <c r="AG33" s="347"/>
      <c r="AH33" s="347"/>
      <c r="AI33" s="347"/>
      <c r="AJ33" s="347"/>
      <c r="AK33" s="348"/>
      <c r="AL33" s="157">
        <f>SUM(COUNTIFS($A$27:A33,A33))</f>
        <v>0</v>
      </c>
    </row>
    <row r="34" spans="1:38" ht="39.950000000000003" customHeight="1" x14ac:dyDescent="0.2">
      <c r="A34" s="201"/>
      <c r="B34" s="201"/>
      <c r="C34" s="202" t="s">
        <v>48</v>
      </c>
      <c r="D34" s="203"/>
      <c r="E34" s="203"/>
      <c r="F34" s="203"/>
      <c r="G34" s="204"/>
      <c r="H34" s="205"/>
      <c r="I34" s="205"/>
      <c r="J34" s="205"/>
      <c r="K34" s="205"/>
      <c r="L34" s="205"/>
      <c r="M34" s="205"/>
      <c r="N34" s="206"/>
      <c r="O34" s="205"/>
      <c r="P34" s="206"/>
      <c r="Q34" s="38" t="s">
        <v>48</v>
      </c>
      <c r="R34" s="206"/>
      <c r="S34" s="204"/>
      <c r="T34" s="205"/>
      <c r="U34" s="204"/>
      <c r="V34" s="41" t="s">
        <v>48</v>
      </c>
      <c r="W34" s="42" t="s">
        <v>48</v>
      </c>
      <c r="X34" s="346"/>
      <c r="Y34" s="347"/>
      <c r="Z34" s="347"/>
      <c r="AA34" s="347"/>
      <c r="AB34" s="347"/>
      <c r="AC34" s="347"/>
      <c r="AD34" s="347"/>
      <c r="AE34" s="347"/>
      <c r="AF34" s="347"/>
      <c r="AG34" s="347"/>
      <c r="AH34" s="347"/>
      <c r="AI34" s="347"/>
      <c r="AJ34" s="347"/>
      <c r="AK34" s="348"/>
      <c r="AL34" s="157">
        <f>SUM(COUNTIFS($A$27:A34,A34))</f>
        <v>0</v>
      </c>
    </row>
    <row r="35" spans="1:38" ht="39.950000000000003" customHeight="1" x14ac:dyDescent="0.2">
      <c r="A35" s="201"/>
      <c r="B35" s="201"/>
      <c r="C35" s="202" t="s">
        <v>48</v>
      </c>
      <c r="D35" s="203"/>
      <c r="E35" s="203"/>
      <c r="F35" s="203"/>
      <c r="G35" s="204"/>
      <c r="H35" s="205"/>
      <c r="I35" s="205"/>
      <c r="J35" s="205"/>
      <c r="K35" s="205"/>
      <c r="L35" s="205"/>
      <c r="M35" s="205"/>
      <c r="N35" s="206"/>
      <c r="O35" s="205"/>
      <c r="P35" s="206"/>
      <c r="Q35" s="38" t="s">
        <v>48</v>
      </c>
      <c r="R35" s="206"/>
      <c r="S35" s="204"/>
      <c r="T35" s="205"/>
      <c r="U35" s="204"/>
      <c r="V35" s="41" t="s">
        <v>48</v>
      </c>
      <c r="W35" s="42" t="s">
        <v>48</v>
      </c>
      <c r="X35" s="346"/>
      <c r="Y35" s="347"/>
      <c r="Z35" s="347"/>
      <c r="AA35" s="347"/>
      <c r="AB35" s="347"/>
      <c r="AC35" s="347"/>
      <c r="AD35" s="347"/>
      <c r="AE35" s="347"/>
      <c r="AF35" s="347"/>
      <c r="AG35" s="347"/>
      <c r="AH35" s="347"/>
      <c r="AI35" s="347"/>
      <c r="AJ35" s="347"/>
      <c r="AK35" s="348"/>
      <c r="AL35" s="157">
        <f>SUM(COUNTIFS($A$27:A35,A35))</f>
        <v>0</v>
      </c>
    </row>
    <row r="36" spans="1:38" ht="39.950000000000003" customHeight="1" x14ac:dyDescent="0.2">
      <c r="A36" s="201"/>
      <c r="B36" s="201"/>
      <c r="C36" s="202" t="s">
        <v>48</v>
      </c>
      <c r="D36" s="203" t="s">
        <v>48</v>
      </c>
      <c r="E36" s="203" t="s">
        <v>48</v>
      </c>
      <c r="F36" s="203" t="s">
        <v>48</v>
      </c>
      <c r="G36" s="204"/>
      <c r="H36" s="205"/>
      <c r="I36" s="205"/>
      <c r="J36" s="205"/>
      <c r="K36" s="205"/>
      <c r="L36" s="205"/>
      <c r="M36" s="205"/>
      <c r="N36" s="206"/>
      <c r="O36" s="205"/>
      <c r="P36" s="206"/>
      <c r="Q36" s="38" t="s">
        <v>48</v>
      </c>
      <c r="R36" s="206"/>
      <c r="S36" s="204"/>
      <c r="T36" s="205"/>
      <c r="U36" s="204"/>
      <c r="V36" s="41" t="s">
        <v>48</v>
      </c>
      <c r="W36" s="42" t="s">
        <v>48</v>
      </c>
      <c r="X36" s="346"/>
      <c r="Y36" s="347"/>
      <c r="Z36" s="347"/>
      <c r="AA36" s="347"/>
      <c r="AB36" s="347"/>
      <c r="AC36" s="347"/>
      <c r="AD36" s="347"/>
      <c r="AE36" s="347"/>
      <c r="AF36" s="347"/>
      <c r="AG36" s="347"/>
      <c r="AH36" s="347"/>
      <c r="AI36" s="347"/>
      <c r="AJ36" s="347"/>
      <c r="AK36" s="348"/>
      <c r="AL36" s="157">
        <f>SUM(COUNTIFS($A$27:A36,A36))</f>
        <v>0</v>
      </c>
    </row>
    <row r="37" spans="1:38" ht="39.950000000000003" customHeight="1" x14ac:dyDescent="0.2">
      <c r="A37" s="201"/>
      <c r="B37" s="201"/>
      <c r="C37" s="202" t="s">
        <v>48</v>
      </c>
      <c r="D37" s="203" t="s">
        <v>48</v>
      </c>
      <c r="E37" s="203" t="s">
        <v>48</v>
      </c>
      <c r="F37" s="203" t="s">
        <v>48</v>
      </c>
      <c r="G37" s="204"/>
      <c r="H37" s="205"/>
      <c r="I37" s="205"/>
      <c r="J37" s="205"/>
      <c r="K37" s="205"/>
      <c r="L37" s="205"/>
      <c r="M37" s="205"/>
      <c r="N37" s="206"/>
      <c r="O37" s="205"/>
      <c r="P37" s="206"/>
      <c r="Q37" s="38" t="s">
        <v>48</v>
      </c>
      <c r="R37" s="206"/>
      <c r="S37" s="204"/>
      <c r="T37" s="205"/>
      <c r="U37" s="204"/>
      <c r="V37" s="41" t="s">
        <v>48</v>
      </c>
      <c r="W37" s="42" t="s">
        <v>48</v>
      </c>
      <c r="X37" s="346"/>
      <c r="Y37" s="347"/>
      <c r="Z37" s="347"/>
      <c r="AA37" s="347"/>
      <c r="AB37" s="347"/>
      <c r="AC37" s="347"/>
      <c r="AD37" s="347"/>
      <c r="AE37" s="347"/>
      <c r="AF37" s="347"/>
      <c r="AG37" s="347"/>
      <c r="AH37" s="347"/>
      <c r="AI37" s="347"/>
      <c r="AJ37" s="347"/>
      <c r="AK37" s="348"/>
      <c r="AL37" s="157">
        <f>SUM(COUNTIFS($A$27:A37,A37))</f>
        <v>0</v>
      </c>
    </row>
    <row r="38" spans="1:38" ht="39.950000000000003" customHeight="1" x14ac:dyDescent="0.2">
      <c r="A38" s="201"/>
      <c r="B38" s="201"/>
      <c r="C38" s="202" t="s">
        <v>48</v>
      </c>
      <c r="D38" s="203"/>
      <c r="E38" s="203" t="s">
        <v>48</v>
      </c>
      <c r="F38" s="203" t="s">
        <v>48</v>
      </c>
      <c r="G38" s="204"/>
      <c r="H38" s="205"/>
      <c r="I38" s="205"/>
      <c r="J38" s="205"/>
      <c r="K38" s="205"/>
      <c r="L38" s="205"/>
      <c r="M38" s="205"/>
      <c r="N38" s="206"/>
      <c r="O38" s="205"/>
      <c r="P38" s="206"/>
      <c r="Q38" s="38" t="s">
        <v>48</v>
      </c>
      <c r="R38" s="206"/>
      <c r="S38" s="204"/>
      <c r="T38" s="205"/>
      <c r="U38" s="204"/>
      <c r="V38" s="41" t="s">
        <v>48</v>
      </c>
      <c r="W38" s="42" t="s">
        <v>48</v>
      </c>
      <c r="X38" s="346"/>
      <c r="Y38" s="347"/>
      <c r="Z38" s="347"/>
      <c r="AA38" s="347"/>
      <c r="AB38" s="347"/>
      <c r="AC38" s="347"/>
      <c r="AD38" s="347"/>
      <c r="AE38" s="347"/>
      <c r="AF38" s="347"/>
      <c r="AG38" s="347"/>
      <c r="AH38" s="347"/>
      <c r="AI38" s="347"/>
      <c r="AJ38" s="347"/>
      <c r="AK38" s="348"/>
      <c r="AL38" s="157">
        <f>SUM(COUNTIFS($A$27:A38,A38))</f>
        <v>0</v>
      </c>
    </row>
    <row r="39" spans="1:38" ht="39.950000000000003" customHeight="1" x14ac:dyDescent="0.2">
      <c r="A39" s="201"/>
      <c r="B39" s="201"/>
      <c r="C39" s="202" t="s">
        <v>48</v>
      </c>
      <c r="D39" s="203" t="s">
        <v>48</v>
      </c>
      <c r="E39" s="203" t="s">
        <v>48</v>
      </c>
      <c r="F39" s="203" t="s">
        <v>48</v>
      </c>
      <c r="G39" s="204"/>
      <c r="H39" s="205"/>
      <c r="I39" s="205"/>
      <c r="J39" s="205"/>
      <c r="K39" s="205"/>
      <c r="L39" s="205"/>
      <c r="M39" s="205"/>
      <c r="N39" s="206"/>
      <c r="O39" s="205"/>
      <c r="P39" s="206"/>
      <c r="Q39" s="38" t="s">
        <v>48</v>
      </c>
      <c r="R39" s="206"/>
      <c r="S39" s="204"/>
      <c r="T39" s="205"/>
      <c r="U39" s="204"/>
      <c r="V39" s="41" t="s">
        <v>48</v>
      </c>
      <c r="W39" s="42" t="s">
        <v>48</v>
      </c>
      <c r="X39" s="346"/>
      <c r="Y39" s="347"/>
      <c r="Z39" s="347"/>
      <c r="AA39" s="347"/>
      <c r="AB39" s="347"/>
      <c r="AC39" s="347"/>
      <c r="AD39" s="347"/>
      <c r="AE39" s="347"/>
      <c r="AF39" s="347"/>
      <c r="AG39" s="347"/>
      <c r="AH39" s="347"/>
      <c r="AI39" s="347"/>
      <c r="AJ39" s="347"/>
      <c r="AK39" s="348"/>
      <c r="AL39" s="157">
        <f>SUM(COUNTIFS($A$27:A39,A39))</f>
        <v>0</v>
      </c>
    </row>
    <row r="40" spans="1:38" ht="39.950000000000003" customHeight="1" x14ac:dyDescent="0.2">
      <c r="A40" s="207"/>
      <c r="B40" s="207"/>
      <c r="C40" s="156" t="s">
        <v>48</v>
      </c>
      <c r="D40" s="208" t="s">
        <v>48</v>
      </c>
      <c r="E40" s="208" t="s">
        <v>48</v>
      </c>
      <c r="F40" s="208" t="s">
        <v>48</v>
      </c>
      <c r="G40" s="209"/>
      <c r="H40" s="210"/>
      <c r="I40" s="210"/>
      <c r="J40" s="210"/>
      <c r="K40" s="210"/>
      <c r="L40" s="210"/>
      <c r="M40" s="210"/>
      <c r="N40" s="211"/>
      <c r="O40" s="210"/>
      <c r="P40" s="211"/>
      <c r="Q40" s="38" t="s">
        <v>48</v>
      </c>
      <c r="R40" s="211"/>
      <c r="S40" s="209"/>
      <c r="T40" s="210"/>
      <c r="U40" s="209"/>
      <c r="V40" s="41" t="s">
        <v>48</v>
      </c>
      <c r="W40" s="42" t="s">
        <v>48</v>
      </c>
      <c r="X40" s="346"/>
      <c r="Y40" s="347"/>
      <c r="Z40" s="347"/>
      <c r="AA40" s="347"/>
      <c r="AB40" s="347"/>
      <c r="AC40" s="347"/>
      <c r="AD40" s="347"/>
      <c r="AE40" s="347"/>
      <c r="AF40" s="347"/>
      <c r="AG40" s="347"/>
      <c r="AH40" s="347"/>
      <c r="AI40" s="347"/>
      <c r="AJ40" s="347"/>
      <c r="AK40" s="348"/>
      <c r="AL40" s="157">
        <f>SUM(COUNTIFS($A$27:A40,A40))</f>
        <v>0</v>
      </c>
    </row>
    <row r="42" spans="1:38" ht="26.25" x14ac:dyDescent="0.4">
      <c r="A42" s="212" t="s">
        <v>91</v>
      </c>
    </row>
    <row r="43" spans="1:38" ht="23.1" customHeight="1" x14ac:dyDescent="0.2">
      <c r="A43" s="349" t="s">
        <v>92</v>
      </c>
      <c r="B43" s="350"/>
      <c r="C43" s="350"/>
      <c r="D43" s="350"/>
      <c r="E43" s="350"/>
      <c r="F43" s="350"/>
      <c r="G43" s="350"/>
      <c r="H43" s="350"/>
      <c r="I43" s="350"/>
      <c r="J43" s="350"/>
      <c r="K43" s="350"/>
      <c r="L43" s="350"/>
      <c r="M43" s="350"/>
      <c r="N43" s="350"/>
    </row>
    <row r="44" spans="1:38" ht="90.6" customHeight="1" x14ac:dyDescent="0.2">
      <c r="A44" s="213" t="s">
        <v>93</v>
      </c>
      <c r="B44" s="214" t="s">
        <v>81</v>
      </c>
      <c r="C44" s="214" t="s">
        <v>94</v>
      </c>
      <c r="D44" s="214" t="s">
        <v>95</v>
      </c>
      <c r="E44" s="215" t="s">
        <v>96</v>
      </c>
      <c r="F44" s="351" t="s">
        <v>97</v>
      </c>
      <c r="G44" s="352"/>
      <c r="H44" s="353" t="s">
        <v>98</v>
      </c>
      <c r="I44" s="354"/>
      <c r="J44" s="354"/>
      <c r="K44" s="354"/>
      <c r="L44" s="354"/>
      <c r="M44" s="354"/>
      <c r="N44" s="355"/>
      <c r="P44" s="158"/>
    </row>
    <row r="45" spans="1:38" ht="41.25" customHeight="1" x14ac:dyDescent="0.2">
      <c r="A45" s="43" t="s">
        <v>156</v>
      </c>
      <c r="B45" s="44" t="s">
        <v>106</v>
      </c>
      <c r="C45" s="216"/>
      <c r="D45" s="217"/>
      <c r="E45" s="45" t="s">
        <v>48</v>
      </c>
      <c r="F45" s="364"/>
      <c r="G45" s="364"/>
      <c r="H45" s="365"/>
      <c r="I45" s="365"/>
      <c r="J45" s="365"/>
      <c r="K45" s="365"/>
      <c r="L45" s="365"/>
      <c r="M45" s="365"/>
      <c r="N45" s="365"/>
      <c r="P45" s="218"/>
    </row>
    <row r="46" spans="1:38" ht="41.25" customHeight="1" x14ac:dyDescent="0.2">
      <c r="A46" s="43" t="s">
        <v>48</v>
      </c>
      <c r="B46" s="155" t="s">
        <v>48</v>
      </c>
      <c r="C46" s="219"/>
      <c r="D46" s="220"/>
      <c r="E46" s="46" t="s">
        <v>48</v>
      </c>
      <c r="F46" s="356"/>
      <c r="G46" s="356"/>
      <c r="H46" s="357"/>
      <c r="I46" s="357"/>
      <c r="J46" s="357"/>
      <c r="K46" s="357"/>
      <c r="L46" s="357"/>
      <c r="M46" s="357"/>
      <c r="N46" s="357"/>
    </row>
    <row r="47" spans="1:38" ht="41.25" customHeight="1" x14ac:dyDescent="0.2">
      <c r="A47" s="43" t="s">
        <v>48</v>
      </c>
      <c r="B47" s="155" t="s">
        <v>48</v>
      </c>
      <c r="C47" s="216"/>
      <c r="D47" s="220"/>
      <c r="E47" s="46" t="s">
        <v>48</v>
      </c>
      <c r="F47" s="356"/>
      <c r="G47" s="356"/>
      <c r="H47" s="357"/>
      <c r="I47" s="357"/>
      <c r="J47" s="357"/>
      <c r="K47" s="357"/>
      <c r="L47" s="357"/>
      <c r="M47" s="357"/>
      <c r="N47" s="357"/>
    </row>
    <row r="48" spans="1:38" ht="41.25" customHeight="1" x14ac:dyDescent="0.2">
      <c r="A48" s="43" t="s">
        <v>48</v>
      </c>
      <c r="B48" s="155" t="s">
        <v>48</v>
      </c>
      <c r="C48" s="219"/>
      <c r="D48" s="220"/>
      <c r="E48" s="46" t="s">
        <v>48</v>
      </c>
      <c r="F48" s="356"/>
      <c r="G48" s="356"/>
      <c r="H48" s="357"/>
      <c r="I48" s="357"/>
      <c r="J48" s="357"/>
      <c r="K48" s="357"/>
      <c r="L48" s="357"/>
      <c r="M48" s="357"/>
      <c r="N48" s="357"/>
    </row>
    <row r="49" spans="1:28" ht="41.25" customHeight="1" x14ac:dyDescent="0.2">
      <c r="A49" s="43" t="s">
        <v>48</v>
      </c>
      <c r="B49" s="155" t="s">
        <v>48</v>
      </c>
      <c r="C49" s="219"/>
      <c r="D49" s="220"/>
      <c r="E49" s="46" t="s">
        <v>48</v>
      </c>
      <c r="F49" s="356"/>
      <c r="G49" s="356"/>
      <c r="H49" s="358"/>
      <c r="I49" s="358"/>
      <c r="J49" s="358"/>
      <c r="K49" s="358"/>
      <c r="L49" s="358"/>
      <c r="M49" s="358"/>
      <c r="N49" s="358"/>
    </row>
    <row r="50" spans="1:28" x14ac:dyDescent="0.2">
      <c r="A50" s="157" t="s">
        <v>173</v>
      </c>
    </row>
    <row r="51" spans="1:28" ht="127.5" customHeight="1" x14ac:dyDescent="0.2"/>
    <row r="52" spans="1:28" ht="39.75" customHeight="1" x14ac:dyDescent="0.4">
      <c r="A52" s="212" t="s">
        <v>99</v>
      </c>
      <c r="D52" s="359" t="s">
        <v>76</v>
      </c>
      <c r="E52" s="359"/>
      <c r="F52" s="359"/>
      <c r="G52" s="359"/>
      <c r="H52" s="359"/>
      <c r="I52" s="359"/>
      <c r="J52" s="359"/>
      <c r="K52" s="360"/>
      <c r="L52" s="361"/>
      <c r="M52" s="221" t="s">
        <v>75</v>
      </c>
      <c r="N52" s="222" t="s">
        <v>34</v>
      </c>
      <c r="O52" s="223" t="s">
        <v>77</v>
      </c>
      <c r="P52" s="224"/>
    </row>
    <row r="53" spans="1:28" ht="40.5" customHeight="1" x14ac:dyDescent="0.2">
      <c r="A53" s="225" t="s">
        <v>100</v>
      </c>
      <c r="B53" s="226" t="s">
        <v>101</v>
      </c>
      <c r="C53" s="226" t="s">
        <v>80</v>
      </c>
      <c r="D53" s="227">
        <f>FirstYear</f>
        <v>2021</v>
      </c>
      <c r="E53" s="227">
        <f>FirstYear+1</f>
        <v>2022</v>
      </c>
      <c r="F53" s="227">
        <f>FirstYear+2</f>
        <v>2023</v>
      </c>
      <c r="G53" s="227">
        <f>FirstYear+3</f>
        <v>2024</v>
      </c>
      <c r="H53" s="227">
        <f>FirstYear+4</f>
        <v>2025</v>
      </c>
      <c r="I53" s="227">
        <f>FirstYear+5</f>
        <v>2026</v>
      </c>
      <c r="J53" s="228">
        <f>FirstYear+6</f>
        <v>2027</v>
      </c>
      <c r="K53" s="227">
        <f>FirstYear+7</f>
        <v>2028</v>
      </c>
      <c r="L53" s="227">
        <f>FirstYear+8</f>
        <v>2029</v>
      </c>
      <c r="M53" s="229" t="s">
        <v>85</v>
      </c>
      <c r="N53" s="230" t="s">
        <v>86</v>
      </c>
      <c r="O53" s="231" t="s">
        <v>86</v>
      </c>
      <c r="P53" s="226" t="s">
        <v>88</v>
      </c>
      <c r="Q53" s="362" t="s">
        <v>102</v>
      </c>
      <c r="R53" s="363"/>
      <c r="S53" s="363"/>
      <c r="T53" s="363"/>
      <c r="U53" s="363"/>
      <c r="V53" s="232"/>
      <c r="W53" s="232"/>
      <c r="X53" s="232"/>
      <c r="Y53" s="232"/>
      <c r="Z53" s="232"/>
      <c r="AA53" s="232"/>
      <c r="AB53" s="233"/>
    </row>
    <row r="54" spans="1:28" ht="39.950000000000003" customHeight="1" x14ac:dyDescent="0.2">
      <c r="A54" s="234" t="s">
        <v>110</v>
      </c>
      <c r="B54" s="234" t="s">
        <v>51</v>
      </c>
      <c r="C54" s="235" t="s">
        <v>148</v>
      </c>
      <c r="D54" s="236"/>
      <c r="E54" s="236">
        <v>150000</v>
      </c>
      <c r="F54" s="236"/>
      <c r="G54" s="236"/>
      <c r="H54" s="236"/>
      <c r="I54" s="236"/>
      <c r="J54" s="236"/>
      <c r="K54" s="236"/>
      <c r="L54" s="236"/>
      <c r="M54" s="47">
        <v>150000</v>
      </c>
      <c r="N54" s="200"/>
      <c r="O54" s="236"/>
      <c r="P54" s="47">
        <v>150000</v>
      </c>
      <c r="Q54" s="369" t="s">
        <v>138</v>
      </c>
      <c r="R54" s="370"/>
      <c r="S54" s="370"/>
      <c r="T54" s="370"/>
      <c r="U54" s="370"/>
      <c r="V54" s="370"/>
      <c r="W54" s="370"/>
      <c r="X54" s="370"/>
      <c r="Y54" s="370"/>
      <c r="Z54" s="370"/>
      <c r="AA54" s="370"/>
      <c r="AB54" s="371"/>
    </row>
    <row r="55" spans="1:28" ht="39.950000000000003" customHeight="1" x14ac:dyDescent="0.2">
      <c r="A55" s="237" t="s">
        <v>111</v>
      </c>
      <c r="B55" s="237" t="s">
        <v>51</v>
      </c>
      <c r="C55" s="202" t="s">
        <v>148</v>
      </c>
      <c r="D55" s="206"/>
      <c r="E55" s="206">
        <v>60000</v>
      </c>
      <c r="F55" s="206">
        <v>135000</v>
      </c>
      <c r="G55" s="206">
        <v>135000</v>
      </c>
      <c r="H55" s="206">
        <v>135000</v>
      </c>
      <c r="I55" s="206">
        <v>135000</v>
      </c>
      <c r="J55" s="238"/>
      <c r="K55" s="206"/>
      <c r="L55" s="206"/>
      <c r="M55" s="47">
        <v>600000</v>
      </c>
      <c r="N55" s="205"/>
      <c r="O55" s="206"/>
      <c r="P55" s="48">
        <v>600000</v>
      </c>
      <c r="Q55" s="372" t="s">
        <v>157</v>
      </c>
      <c r="R55" s="347"/>
      <c r="S55" s="347"/>
      <c r="T55" s="347"/>
      <c r="U55" s="347"/>
      <c r="V55" s="347"/>
      <c r="W55" s="347"/>
      <c r="X55" s="347"/>
      <c r="Y55" s="347"/>
      <c r="Z55" s="347"/>
      <c r="AA55" s="347"/>
      <c r="AB55" s="348"/>
    </row>
    <row r="56" spans="1:28" ht="39.950000000000003" customHeight="1" x14ac:dyDescent="0.2">
      <c r="A56" s="237" t="s">
        <v>111</v>
      </c>
      <c r="B56" s="237" t="s">
        <v>51</v>
      </c>
      <c r="C56" s="202" t="s">
        <v>148</v>
      </c>
      <c r="D56" s="238"/>
      <c r="E56" s="238">
        <v>20000</v>
      </c>
      <c r="F56" s="238">
        <v>80000</v>
      </c>
      <c r="G56" s="238">
        <v>80000</v>
      </c>
      <c r="H56" s="238">
        <v>60000</v>
      </c>
      <c r="I56" s="238"/>
      <c r="J56" s="238"/>
      <c r="K56" s="238"/>
      <c r="L56" s="238"/>
      <c r="M56" s="47">
        <v>240000</v>
      </c>
      <c r="N56" s="205"/>
      <c r="O56" s="238"/>
      <c r="P56" s="48">
        <v>240000</v>
      </c>
      <c r="Q56" s="372" t="s">
        <v>139</v>
      </c>
      <c r="R56" s="347"/>
      <c r="S56" s="347"/>
      <c r="T56" s="347"/>
      <c r="U56" s="347"/>
      <c r="V56" s="347"/>
      <c r="W56" s="347"/>
      <c r="X56" s="347"/>
      <c r="Y56" s="347"/>
      <c r="Z56" s="347"/>
      <c r="AA56" s="347"/>
      <c r="AB56" s="348"/>
    </row>
    <row r="57" spans="1:28" ht="39.950000000000003" customHeight="1" x14ac:dyDescent="0.2">
      <c r="A57" s="237" t="s">
        <v>111</v>
      </c>
      <c r="B57" s="237" t="s">
        <v>51</v>
      </c>
      <c r="C57" s="202" t="s">
        <v>148</v>
      </c>
      <c r="D57" s="206"/>
      <c r="E57" s="206"/>
      <c r="F57" s="206">
        <v>30000</v>
      </c>
      <c r="G57" s="206">
        <v>30000</v>
      </c>
      <c r="H57" s="206">
        <v>30000</v>
      </c>
      <c r="I57" s="206">
        <v>30000</v>
      </c>
      <c r="J57" s="238"/>
      <c r="K57" s="206"/>
      <c r="L57" s="206"/>
      <c r="M57" s="47">
        <v>120000</v>
      </c>
      <c r="N57" s="205"/>
      <c r="O57" s="206"/>
      <c r="P57" s="48">
        <v>120000</v>
      </c>
      <c r="Q57" s="372" t="s">
        <v>141</v>
      </c>
      <c r="R57" s="347"/>
      <c r="S57" s="347"/>
      <c r="T57" s="347"/>
      <c r="U57" s="347"/>
      <c r="V57" s="347"/>
      <c r="W57" s="347"/>
      <c r="X57" s="347"/>
      <c r="Y57" s="347"/>
      <c r="Z57" s="347"/>
      <c r="AA57" s="347"/>
      <c r="AB57" s="348"/>
    </row>
    <row r="58" spans="1:28" ht="39.950000000000003" customHeight="1" x14ac:dyDescent="0.2">
      <c r="A58" s="237" t="s">
        <v>111</v>
      </c>
      <c r="B58" s="237" t="s">
        <v>51</v>
      </c>
      <c r="C58" s="202" t="s">
        <v>148</v>
      </c>
      <c r="D58" s="238"/>
      <c r="E58" s="238"/>
      <c r="F58" s="238">
        <v>35000</v>
      </c>
      <c r="G58" s="238"/>
      <c r="H58" s="238"/>
      <c r="I58" s="238"/>
      <c r="J58" s="238"/>
      <c r="K58" s="238"/>
      <c r="L58" s="238"/>
      <c r="M58" s="47">
        <v>35000</v>
      </c>
      <c r="N58" s="205"/>
      <c r="O58" s="238"/>
      <c r="P58" s="48">
        <v>35000</v>
      </c>
      <c r="Q58" s="372" t="s">
        <v>170</v>
      </c>
      <c r="R58" s="347"/>
      <c r="S58" s="347"/>
      <c r="T58" s="347"/>
      <c r="U58" s="347"/>
      <c r="V58" s="347"/>
      <c r="W58" s="347"/>
      <c r="X58" s="347"/>
      <c r="Y58" s="347"/>
      <c r="Z58" s="347"/>
      <c r="AA58" s="347"/>
      <c r="AB58" s="348"/>
    </row>
    <row r="59" spans="1:28" ht="39.950000000000003" customHeight="1" x14ac:dyDescent="0.2">
      <c r="A59" s="237"/>
      <c r="B59" s="237"/>
      <c r="C59" s="202" t="s">
        <v>48</v>
      </c>
      <c r="D59" s="206"/>
      <c r="E59" s="206"/>
      <c r="F59" s="206"/>
      <c r="G59" s="206"/>
      <c r="H59" s="206"/>
      <c r="I59" s="206"/>
      <c r="J59" s="238"/>
      <c r="K59" s="206"/>
      <c r="L59" s="206"/>
      <c r="M59" s="47" t="s">
        <v>48</v>
      </c>
      <c r="N59" s="205"/>
      <c r="O59" s="206"/>
      <c r="P59" s="48" t="s">
        <v>48</v>
      </c>
      <c r="Q59" s="372"/>
      <c r="R59" s="347"/>
      <c r="S59" s="347"/>
      <c r="T59" s="347"/>
      <c r="U59" s="347"/>
      <c r="V59" s="347"/>
      <c r="W59" s="347"/>
      <c r="X59" s="347"/>
      <c r="Y59" s="347"/>
      <c r="Z59" s="347"/>
      <c r="AA59" s="347"/>
      <c r="AB59" s="348"/>
    </row>
    <row r="60" spans="1:28" ht="39.950000000000003" customHeight="1" x14ac:dyDescent="0.2">
      <c r="A60" s="237"/>
      <c r="B60" s="237"/>
      <c r="C60" s="202" t="s">
        <v>48</v>
      </c>
      <c r="D60" s="238"/>
      <c r="E60" s="238"/>
      <c r="F60" s="238"/>
      <c r="G60" s="238"/>
      <c r="H60" s="238"/>
      <c r="I60" s="238"/>
      <c r="J60" s="238"/>
      <c r="K60" s="238"/>
      <c r="L60" s="238"/>
      <c r="M60" s="47" t="s">
        <v>48</v>
      </c>
      <c r="N60" s="205"/>
      <c r="O60" s="238"/>
      <c r="P60" s="48" t="s">
        <v>48</v>
      </c>
      <c r="Q60" s="372"/>
      <c r="R60" s="347"/>
      <c r="S60" s="347"/>
      <c r="T60" s="347"/>
      <c r="U60" s="347"/>
      <c r="V60" s="347"/>
      <c r="W60" s="347"/>
      <c r="X60" s="347"/>
      <c r="Y60" s="347"/>
      <c r="Z60" s="347"/>
      <c r="AA60" s="347"/>
      <c r="AB60" s="348"/>
    </row>
    <row r="61" spans="1:28" ht="39.950000000000003" customHeight="1" x14ac:dyDescent="0.2">
      <c r="A61" s="237"/>
      <c r="B61" s="237"/>
      <c r="C61" s="202" t="s">
        <v>48</v>
      </c>
      <c r="D61" s="206"/>
      <c r="E61" s="206"/>
      <c r="F61" s="206"/>
      <c r="G61" s="206"/>
      <c r="H61" s="206"/>
      <c r="I61" s="206"/>
      <c r="J61" s="238"/>
      <c r="K61" s="206"/>
      <c r="L61" s="206"/>
      <c r="M61" s="47" t="s">
        <v>48</v>
      </c>
      <c r="N61" s="205"/>
      <c r="O61" s="206"/>
      <c r="P61" s="48" t="s">
        <v>48</v>
      </c>
      <c r="Q61" s="372"/>
      <c r="R61" s="347"/>
      <c r="S61" s="347"/>
      <c r="T61" s="347"/>
      <c r="U61" s="347"/>
      <c r="V61" s="347"/>
      <c r="W61" s="347"/>
      <c r="X61" s="347"/>
      <c r="Y61" s="347"/>
      <c r="Z61" s="347"/>
      <c r="AA61" s="347"/>
      <c r="AB61" s="348"/>
    </row>
    <row r="62" spans="1:28" ht="39.950000000000003" customHeight="1" x14ac:dyDescent="0.2">
      <c r="A62" s="237"/>
      <c r="B62" s="237"/>
      <c r="C62" s="202" t="s">
        <v>48</v>
      </c>
      <c r="D62" s="238"/>
      <c r="E62" s="238"/>
      <c r="F62" s="238"/>
      <c r="G62" s="238"/>
      <c r="H62" s="238"/>
      <c r="I62" s="238"/>
      <c r="J62" s="238"/>
      <c r="K62" s="238"/>
      <c r="L62" s="238"/>
      <c r="M62" s="47" t="s">
        <v>48</v>
      </c>
      <c r="N62" s="205"/>
      <c r="O62" s="238"/>
      <c r="P62" s="48" t="s">
        <v>48</v>
      </c>
      <c r="Q62" s="372"/>
      <c r="R62" s="347"/>
      <c r="S62" s="347"/>
      <c r="T62" s="347"/>
      <c r="U62" s="347"/>
      <c r="V62" s="347"/>
      <c r="W62" s="347"/>
      <c r="X62" s="347"/>
      <c r="Y62" s="347"/>
      <c r="Z62" s="347"/>
      <c r="AA62" s="347"/>
      <c r="AB62" s="348"/>
    </row>
    <row r="63" spans="1:28" ht="39.950000000000003" customHeight="1" x14ac:dyDescent="0.2">
      <c r="A63" s="239"/>
      <c r="B63" s="239"/>
      <c r="C63" s="156" t="s">
        <v>48</v>
      </c>
      <c r="D63" s="211"/>
      <c r="E63" s="211"/>
      <c r="F63" s="211"/>
      <c r="G63" s="211"/>
      <c r="H63" s="211"/>
      <c r="I63" s="211"/>
      <c r="J63" s="240"/>
      <c r="K63" s="211"/>
      <c r="L63" s="211"/>
      <c r="M63" s="47" t="s">
        <v>48</v>
      </c>
      <c r="N63" s="210"/>
      <c r="O63" s="211"/>
      <c r="P63" s="48" t="s">
        <v>48</v>
      </c>
      <c r="Q63" s="372"/>
      <c r="R63" s="347"/>
      <c r="S63" s="347"/>
      <c r="T63" s="347"/>
      <c r="U63" s="347"/>
      <c r="V63" s="347"/>
      <c r="W63" s="347"/>
      <c r="X63" s="347"/>
      <c r="Y63" s="347"/>
      <c r="Z63" s="347"/>
      <c r="AA63" s="347"/>
      <c r="AB63" s="348"/>
    </row>
    <row r="64" spans="1:28" ht="27" customHeight="1" x14ac:dyDescent="0.2">
      <c r="A64" s="241"/>
      <c r="B64" s="241"/>
      <c r="C64" s="242"/>
      <c r="D64" s="242"/>
      <c r="E64" s="242"/>
      <c r="F64" s="242"/>
      <c r="G64" s="242"/>
      <c r="H64" s="242"/>
      <c r="I64" s="242"/>
      <c r="J64" s="242"/>
      <c r="K64" s="242"/>
      <c r="L64" s="242"/>
      <c r="M64" s="241"/>
      <c r="N64" s="241"/>
      <c r="O64" s="241"/>
      <c r="P64" s="241"/>
      <c r="Q64" s="241"/>
      <c r="R64" s="241"/>
      <c r="S64" s="241"/>
      <c r="T64" s="241"/>
      <c r="U64" s="241"/>
      <c r="V64" s="241"/>
      <c r="W64" s="241"/>
    </row>
    <row r="65" spans="1:26" ht="13.5" thickBot="1" x14ac:dyDescent="0.25">
      <c r="A65" s="243"/>
      <c r="B65" s="241"/>
      <c r="C65" s="244"/>
      <c r="D65" s="242"/>
      <c r="E65" s="242"/>
      <c r="F65" s="242"/>
      <c r="G65" s="241"/>
      <c r="H65" s="241"/>
      <c r="I65" s="241"/>
      <c r="J65" s="241"/>
      <c r="K65" s="241"/>
      <c r="L65" s="241"/>
      <c r="M65" s="241"/>
    </row>
    <row r="66" spans="1:26" ht="29.25" customHeight="1" thickBot="1" x14ac:dyDescent="0.25">
      <c r="A66" s="49" t="s">
        <v>103</v>
      </c>
      <c r="B66" s="50" t="s">
        <v>2</v>
      </c>
      <c r="C66" s="245">
        <v>2022</v>
      </c>
      <c r="D66" s="245">
        <v>2023</v>
      </c>
      <c r="E66" s="245">
        <v>2024</v>
      </c>
      <c r="F66" s="245">
        <v>2025</v>
      </c>
      <c r="G66" s="245">
        <v>2026</v>
      </c>
      <c r="H66" s="246">
        <v>2027</v>
      </c>
      <c r="I66" s="246">
        <v>2028</v>
      </c>
      <c r="J66" s="246">
        <v>2029</v>
      </c>
      <c r="K66" s="246">
        <v>2030</v>
      </c>
      <c r="L66" s="51" t="s">
        <v>34</v>
      </c>
      <c r="M66" s="52" t="s">
        <v>104</v>
      </c>
    </row>
    <row r="67" spans="1:26" ht="26.25" customHeight="1" x14ac:dyDescent="0.2">
      <c r="A67" s="53" t="s">
        <v>90</v>
      </c>
      <c r="B67" s="54" t="s">
        <v>48</v>
      </c>
      <c r="C67" s="55">
        <v>0</v>
      </c>
      <c r="D67" s="56">
        <v>0</v>
      </c>
      <c r="E67" s="56">
        <v>0</v>
      </c>
      <c r="F67" s="56">
        <v>0</v>
      </c>
      <c r="G67" s="56">
        <v>0</v>
      </c>
      <c r="H67" s="56">
        <v>0</v>
      </c>
      <c r="I67" s="56">
        <v>0</v>
      </c>
      <c r="J67" s="56">
        <v>0</v>
      </c>
      <c r="K67" s="56">
        <v>0</v>
      </c>
      <c r="L67" s="57">
        <v>708223</v>
      </c>
      <c r="M67" s="58">
        <v>0</v>
      </c>
    </row>
    <row r="68" spans="1:26" ht="26.25" customHeight="1" x14ac:dyDescent="0.2">
      <c r="A68" s="59" t="s">
        <v>105</v>
      </c>
      <c r="B68" s="60" t="s">
        <v>48</v>
      </c>
      <c r="C68" s="61">
        <v>0</v>
      </c>
      <c r="D68" s="62">
        <v>0</v>
      </c>
      <c r="E68" s="62">
        <v>0</v>
      </c>
      <c r="F68" s="62">
        <v>0</v>
      </c>
      <c r="G68" s="62">
        <v>0</v>
      </c>
      <c r="H68" s="62">
        <v>0</v>
      </c>
      <c r="I68" s="62">
        <v>0</v>
      </c>
      <c r="J68" s="62">
        <v>0</v>
      </c>
      <c r="K68" s="62">
        <v>0</v>
      </c>
      <c r="L68" s="63">
        <v>0</v>
      </c>
      <c r="M68" s="64">
        <v>0</v>
      </c>
    </row>
    <row r="69" spans="1:26" ht="25.5" customHeight="1" x14ac:dyDescent="0.2">
      <c r="A69" s="59" t="s">
        <v>106</v>
      </c>
      <c r="B69" s="65">
        <v>1492124</v>
      </c>
      <c r="C69" s="61">
        <v>0</v>
      </c>
      <c r="D69" s="62">
        <v>0</v>
      </c>
      <c r="E69" s="62">
        <v>0</v>
      </c>
      <c r="F69" s="62">
        <v>587404</v>
      </c>
      <c r="G69" s="62">
        <v>599152</v>
      </c>
      <c r="H69" s="62">
        <v>305568</v>
      </c>
      <c r="I69" s="62">
        <v>0</v>
      </c>
      <c r="J69" s="62">
        <v>0</v>
      </c>
      <c r="K69" s="62">
        <v>0</v>
      </c>
      <c r="L69" s="63">
        <v>0</v>
      </c>
      <c r="M69" s="64">
        <v>0</v>
      </c>
    </row>
    <row r="70" spans="1:26" ht="25.5" customHeight="1" thickBot="1" x14ac:dyDescent="0.25">
      <c r="A70" s="59" t="s">
        <v>107</v>
      </c>
      <c r="B70" s="65">
        <v>1421194</v>
      </c>
      <c r="C70" s="66">
        <v>0</v>
      </c>
      <c r="D70" s="67">
        <v>114380</v>
      </c>
      <c r="E70" s="67">
        <v>466669</v>
      </c>
      <c r="F70" s="67">
        <v>476003</v>
      </c>
      <c r="G70" s="67">
        <v>364142</v>
      </c>
      <c r="H70" s="67">
        <v>0</v>
      </c>
      <c r="I70" s="67">
        <v>0</v>
      </c>
      <c r="J70" s="67">
        <v>0</v>
      </c>
      <c r="K70" s="67">
        <v>0</v>
      </c>
      <c r="L70" s="68">
        <v>0</v>
      </c>
      <c r="M70" s="69">
        <v>0</v>
      </c>
      <c r="R70" s="173"/>
    </row>
    <row r="71" spans="1:26" ht="28.5" customHeight="1" x14ac:dyDescent="0.2">
      <c r="A71" s="70" t="s">
        <v>108</v>
      </c>
      <c r="B71" s="54">
        <v>2913318</v>
      </c>
      <c r="C71" s="71" t="s">
        <v>48</v>
      </c>
      <c r="D71" s="72">
        <v>114380</v>
      </c>
      <c r="E71" s="72">
        <v>466669</v>
      </c>
      <c r="F71" s="72">
        <v>1063407</v>
      </c>
      <c r="G71" s="73">
        <v>963294</v>
      </c>
      <c r="H71" s="71">
        <v>305568</v>
      </c>
      <c r="I71" s="74" t="s">
        <v>48</v>
      </c>
      <c r="J71" s="71" t="s">
        <v>48</v>
      </c>
      <c r="K71" s="75" t="s">
        <v>48</v>
      </c>
      <c r="L71" s="76">
        <v>708223</v>
      </c>
      <c r="M71" s="77" t="s">
        <v>48</v>
      </c>
    </row>
    <row r="72" spans="1:26" ht="26.25" customHeight="1" x14ac:dyDescent="0.2">
      <c r="A72" s="78" t="s">
        <v>109</v>
      </c>
      <c r="B72" s="65">
        <v>241439</v>
      </c>
      <c r="C72" s="61">
        <v>0</v>
      </c>
      <c r="D72" s="62">
        <v>0</v>
      </c>
      <c r="E72" s="62">
        <v>78891</v>
      </c>
      <c r="F72" s="62">
        <v>80469</v>
      </c>
      <c r="G72" s="62">
        <v>82079</v>
      </c>
      <c r="H72" s="62">
        <v>0</v>
      </c>
      <c r="I72" s="79">
        <v>0</v>
      </c>
      <c r="J72" s="61">
        <v>0</v>
      </c>
      <c r="K72" s="80">
        <v>0</v>
      </c>
      <c r="L72" s="61">
        <v>0</v>
      </c>
      <c r="M72" s="64">
        <v>0</v>
      </c>
    </row>
    <row r="73" spans="1:26" ht="25.5" customHeight="1" x14ac:dyDescent="0.2">
      <c r="A73" s="78" t="s">
        <v>110</v>
      </c>
      <c r="B73" s="65">
        <v>150000</v>
      </c>
      <c r="C73" s="61">
        <v>0</v>
      </c>
      <c r="D73" s="62">
        <v>150000</v>
      </c>
      <c r="E73" s="62">
        <v>0</v>
      </c>
      <c r="F73" s="62">
        <v>0</v>
      </c>
      <c r="G73" s="62">
        <v>0</v>
      </c>
      <c r="H73" s="62">
        <v>0</v>
      </c>
      <c r="I73" s="79">
        <v>0</v>
      </c>
      <c r="J73" s="61">
        <v>0</v>
      </c>
      <c r="K73" s="80">
        <v>0</v>
      </c>
      <c r="L73" s="61">
        <v>0</v>
      </c>
      <c r="M73" s="64">
        <v>0</v>
      </c>
    </row>
    <row r="74" spans="1:26" ht="25.5" customHeight="1" thickBot="1" x14ac:dyDescent="0.25">
      <c r="A74" s="78" t="s">
        <v>111</v>
      </c>
      <c r="B74" s="65">
        <v>995000</v>
      </c>
      <c r="C74" s="66">
        <v>0</v>
      </c>
      <c r="D74" s="67">
        <v>80000</v>
      </c>
      <c r="E74" s="67">
        <v>280000</v>
      </c>
      <c r="F74" s="67">
        <v>245000</v>
      </c>
      <c r="G74" s="67">
        <v>225000</v>
      </c>
      <c r="H74" s="67">
        <v>165000</v>
      </c>
      <c r="I74" s="81">
        <v>0</v>
      </c>
      <c r="J74" s="66">
        <v>0</v>
      </c>
      <c r="K74" s="82">
        <v>0</v>
      </c>
      <c r="L74" s="61">
        <v>0</v>
      </c>
      <c r="M74" s="83">
        <v>0</v>
      </c>
    </row>
    <row r="75" spans="1:26" ht="25.5" customHeight="1" thickBot="1" x14ac:dyDescent="0.25">
      <c r="A75" s="70" t="s">
        <v>85</v>
      </c>
      <c r="B75" s="54">
        <v>4299757</v>
      </c>
      <c r="C75" s="71" t="s">
        <v>48</v>
      </c>
      <c r="D75" s="72">
        <v>344380</v>
      </c>
      <c r="E75" s="72">
        <v>825560</v>
      </c>
      <c r="F75" s="72">
        <v>1388876</v>
      </c>
      <c r="G75" s="73">
        <v>1270373</v>
      </c>
      <c r="H75" s="71">
        <v>470568</v>
      </c>
      <c r="I75" s="73" t="s">
        <v>48</v>
      </c>
      <c r="J75" s="71" t="s">
        <v>48</v>
      </c>
      <c r="K75" s="84" t="s">
        <v>48</v>
      </c>
      <c r="L75" s="85">
        <v>708223</v>
      </c>
      <c r="M75" s="86" t="s">
        <v>48</v>
      </c>
    </row>
    <row r="76" spans="1:26" ht="25.5" customHeight="1" thickBot="1" x14ac:dyDescent="0.25">
      <c r="A76" s="78" t="s">
        <v>112</v>
      </c>
      <c r="B76" s="65">
        <v>1891893</v>
      </c>
      <c r="C76" s="61">
        <v>0</v>
      </c>
      <c r="D76" s="62">
        <v>151527</v>
      </c>
      <c r="E76" s="62">
        <v>363247</v>
      </c>
      <c r="F76" s="62">
        <v>611105</v>
      </c>
      <c r="G76" s="79">
        <v>558964</v>
      </c>
      <c r="H76" s="61">
        <v>207050</v>
      </c>
      <c r="I76" s="79">
        <v>0</v>
      </c>
      <c r="J76" s="61">
        <v>0</v>
      </c>
      <c r="K76" s="80">
        <v>0</v>
      </c>
    </row>
    <row r="77" spans="1:26" ht="25.5" customHeight="1" thickBot="1" x14ac:dyDescent="0.25">
      <c r="A77" s="87" t="s">
        <v>113</v>
      </c>
      <c r="B77" s="88">
        <v>6191650</v>
      </c>
      <c r="C77" s="89" t="s">
        <v>48</v>
      </c>
      <c r="D77" s="90">
        <v>495907</v>
      </c>
      <c r="E77" s="90">
        <v>1188807</v>
      </c>
      <c r="F77" s="90">
        <v>1999981</v>
      </c>
      <c r="G77" s="91">
        <v>1829337</v>
      </c>
      <c r="H77" s="92">
        <v>677618</v>
      </c>
      <c r="I77" s="93" t="s">
        <v>48</v>
      </c>
      <c r="J77" s="92" t="s">
        <v>48</v>
      </c>
      <c r="K77" s="94" t="s">
        <v>48</v>
      </c>
    </row>
    <row r="78" spans="1:26" ht="24.95" customHeight="1" thickBot="1" x14ac:dyDescent="0.25">
      <c r="A78" s="247"/>
      <c r="B78" s="248"/>
      <c r="C78" s="242"/>
      <c r="D78" s="242"/>
      <c r="E78" s="242"/>
      <c r="F78" s="242"/>
      <c r="G78" s="242"/>
    </row>
    <row r="79" spans="1:26" ht="27.75" customHeight="1" x14ac:dyDescent="0.2">
      <c r="A79" s="95" t="s">
        <v>114</v>
      </c>
      <c r="B79" s="366" t="s">
        <v>2</v>
      </c>
      <c r="C79" s="367"/>
      <c r="D79" s="368" t="s">
        <v>51</v>
      </c>
      <c r="E79" s="368"/>
      <c r="F79" s="368" t="s">
        <v>52</v>
      </c>
      <c r="G79" s="368"/>
      <c r="H79" s="368" t="s">
        <v>53</v>
      </c>
      <c r="I79" s="368"/>
      <c r="J79" s="368" t="s">
        <v>54</v>
      </c>
      <c r="K79" s="368"/>
      <c r="L79" s="368" t="s">
        <v>55</v>
      </c>
      <c r="M79" s="368"/>
      <c r="N79" s="368" t="s">
        <v>56</v>
      </c>
      <c r="O79" s="368"/>
      <c r="P79" s="368" t="s">
        <v>57</v>
      </c>
      <c r="Q79" s="368"/>
      <c r="R79" s="368" t="s">
        <v>58</v>
      </c>
      <c r="S79" s="368"/>
      <c r="T79" s="368" t="s">
        <v>59</v>
      </c>
      <c r="U79" s="368"/>
      <c r="V79" s="368" t="s">
        <v>60</v>
      </c>
      <c r="W79" s="368"/>
      <c r="X79" s="368" t="s">
        <v>61</v>
      </c>
      <c r="Y79" s="373"/>
      <c r="Z79" s="249"/>
    </row>
    <row r="80" spans="1:26" ht="42" customHeight="1" x14ac:dyDescent="0.2">
      <c r="A80" s="96" t="s">
        <v>115</v>
      </c>
      <c r="B80" s="377"/>
      <c r="C80" s="378"/>
      <c r="D80" s="374" t="s">
        <v>148</v>
      </c>
      <c r="E80" s="374"/>
      <c r="F80" s="374" t="s">
        <v>48</v>
      </c>
      <c r="G80" s="374"/>
      <c r="H80" s="374" t="s">
        <v>48</v>
      </c>
      <c r="I80" s="374"/>
      <c r="J80" s="374" t="s">
        <v>48</v>
      </c>
      <c r="K80" s="374"/>
      <c r="L80" s="374" t="s">
        <v>48</v>
      </c>
      <c r="M80" s="374"/>
      <c r="N80" s="374" t="s">
        <v>48</v>
      </c>
      <c r="O80" s="374"/>
      <c r="P80" s="374" t="s">
        <v>48</v>
      </c>
      <c r="Q80" s="374"/>
      <c r="R80" s="374" t="s">
        <v>48</v>
      </c>
      <c r="S80" s="374"/>
      <c r="T80" s="374" t="s">
        <v>48</v>
      </c>
      <c r="U80" s="374"/>
      <c r="V80" s="374" t="s">
        <v>48</v>
      </c>
      <c r="W80" s="374"/>
      <c r="X80" s="375" t="s">
        <v>48</v>
      </c>
      <c r="Y80" s="376"/>
      <c r="Z80" s="250"/>
    </row>
    <row r="81" spans="1:28" ht="25.5" customHeight="1" thickBot="1" x14ac:dyDescent="0.25">
      <c r="A81" s="97" t="s">
        <v>116</v>
      </c>
      <c r="B81" s="380"/>
      <c r="C81" s="382"/>
      <c r="D81" s="379">
        <v>0.44</v>
      </c>
      <c r="E81" s="379"/>
      <c r="F81" s="379" t="s">
        <v>48</v>
      </c>
      <c r="G81" s="379"/>
      <c r="H81" s="379" t="s">
        <v>48</v>
      </c>
      <c r="I81" s="379"/>
      <c r="J81" s="379" t="s">
        <v>48</v>
      </c>
      <c r="K81" s="379"/>
      <c r="L81" s="379" t="s">
        <v>48</v>
      </c>
      <c r="M81" s="379"/>
      <c r="N81" s="379" t="s">
        <v>48</v>
      </c>
      <c r="O81" s="379"/>
      <c r="P81" s="379" t="s">
        <v>48</v>
      </c>
      <c r="Q81" s="379"/>
      <c r="R81" s="379" t="s">
        <v>48</v>
      </c>
      <c r="S81" s="379"/>
      <c r="T81" s="379" t="s">
        <v>48</v>
      </c>
      <c r="U81" s="379"/>
      <c r="V81" s="379" t="s">
        <v>48</v>
      </c>
      <c r="W81" s="379"/>
      <c r="X81" s="380" t="s">
        <v>48</v>
      </c>
      <c r="Y81" s="381"/>
      <c r="Z81" s="250"/>
    </row>
    <row r="82" spans="1:28" ht="25.5" customHeight="1" x14ac:dyDescent="0.2">
      <c r="A82" s="98" t="s">
        <v>117</v>
      </c>
      <c r="B82" s="386">
        <v>3154757</v>
      </c>
      <c r="C82" s="386"/>
      <c r="D82" s="386">
        <v>3154757</v>
      </c>
      <c r="E82" s="386"/>
      <c r="F82" s="386">
        <v>0</v>
      </c>
      <c r="G82" s="386"/>
      <c r="H82" s="386">
        <v>0</v>
      </c>
      <c r="I82" s="386"/>
      <c r="J82" s="386">
        <v>0</v>
      </c>
      <c r="K82" s="386"/>
      <c r="L82" s="386">
        <v>0</v>
      </c>
      <c r="M82" s="386"/>
      <c r="N82" s="386">
        <v>0</v>
      </c>
      <c r="O82" s="386"/>
      <c r="P82" s="386">
        <v>0</v>
      </c>
      <c r="Q82" s="386"/>
      <c r="R82" s="386">
        <v>0</v>
      </c>
      <c r="S82" s="386"/>
      <c r="T82" s="386">
        <v>0</v>
      </c>
      <c r="U82" s="386"/>
      <c r="V82" s="387">
        <v>0</v>
      </c>
      <c r="W82" s="388"/>
      <c r="X82" s="387">
        <v>0</v>
      </c>
      <c r="Y82" s="389"/>
      <c r="Z82" s="99"/>
      <c r="AA82" s="383"/>
      <c r="AB82" s="383"/>
    </row>
    <row r="83" spans="1:28" ht="25.5" customHeight="1" thickBot="1" x14ac:dyDescent="0.25">
      <c r="A83" s="100" t="s">
        <v>118</v>
      </c>
      <c r="B83" s="384">
        <v>1145000</v>
      </c>
      <c r="C83" s="384"/>
      <c r="D83" s="385">
        <v>1145000</v>
      </c>
      <c r="E83" s="385"/>
      <c r="F83" s="385">
        <v>0</v>
      </c>
      <c r="G83" s="385"/>
      <c r="H83" s="385">
        <v>0</v>
      </c>
      <c r="I83" s="385"/>
      <c r="J83" s="385">
        <v>0</v>
      </c>
      <c r="K83" s="385"/>
      <c r="L83" s="385">
        <v>0</v>
      </c>
      <c r="M83" s="385"/>
      <c r="N83" s="385">
        <v>0</v>
      </c>
      <c r="O83" s="385"/>
      <c r="P83" s="385">
        <v>0</v>
      </c>
      <c r="Q83" s="385"/>
      <c r="R83" s="385">
        <v>0</v>
      </c>
      <c r="S83" s="385"/>
      <c r="T83" s="385">
        <v>0</v>
      </c>
      <c r="U83" s="385"/>
      <c r="V83" s="390">
        <v>0</v>
      </c>
      <c r="W83" s="391"/>
      <c r="X83" s="390">
        <v>0</v>
      </c>
      <c r="Y83" s="392"/>
      <c r="Z83" s="99"/>
      <c r="AA83" s="383"/>
      <c r="AB83" s="383"/>
    </row>
    <row r="84" spans="1:28" ht="25.5" customHeight="1" x14ac:dyDescent="0.2">
      <c r="A84" s="101" t="s">
        <v>85</v>
      </c>
      <c r="B84" s="393">
        <v>4299757</v>
      </c>
      <c r="C84" s="393"/>
      <c r="D84" s="393">
        <v>4299757</v>
      </c>
      <c r="E84" s="393"/>
      <c r="F84" s="393">
        <v>0</v>
      </c>
      <c r="G84" s="393"/>
      <c r="H84" s="393">
        <v>0</v>
      </c>
      <c r="I84" s="393"/>
      <c r="J84" s="393">
        <v>0</v>
      </c>
      <c r="K84" s="393"/>
      <c r="L84" s="393">
        <v>0</v>
      </c>
      <c r="M84" s="393"/>
      <c r="N84" s="393">
        <v>0</v>
      </c>
      <c r="O84" s="393"/>
      <c r="P84" s="393">
        <v>0</v>
      </c>
      <c r="Q84" s="393"/>
      <c r="R84" s="393">
        <v>0</v>
      </c>
      <c r="S84" s="393"/>
      <c r="T84" s="393">
        <v>0</v>
      </c>
      <c r="U84" s="393"/>
      <c r="V84" s="393">
        <v>0</v>
      </c>
      <c r="W84" s="393"/>
      <c r="X84" s="393">
        <v>0</v>
      </c>
      <c r="Y84" s="396"/>
      <c r="Z84" s="102"/>
      <c r="AA84" s="395"/>
      <c r="AB84" s="395"/>
    </row>
    <row r="85" spans="1:28" ht="25.5" customHeight="1" thickBot="1" x14ac:dyDescent="0.25">
      <c r="A85" s="97" t="s">
        <v>112</v>
      </c>
      <c r="B85" s="385">
        <v>1891893</v>
      </c>
      <c r="C85" s="385"/>
      <c r="D85" s="385">
        <v>1891893</v>
      </c>
      <c r="E85" s="385"/>
      <c r="F85" s="385" t="s">
        <v>48</v>
      </c>
      <c r="G85" s="385"/>
      <c r="H85" s="385" t="s">
        <v>48</v>
      </c>
      <c r="I85" s="385"/>
      <c r="J85" s="385" t="s">
        <v>48</v>
      </c>
      <c r="K85" s="385"/>
      <c r="L85" s="385" t="s">
        <v>48</v>
      </c>
      <c r="M85" s="385"/>
      <c r="N85" s="385" t="s">
        <v>48</v>
      </c>
      <c r="O85" s="385"/>
      <c r="P85" s="385" t="s">
        <v>48</v>
      </c>
      <c r="Q85" s="385"/>
      <c r="R85" s="385" t="s">
        <v>48</v>
      </c>
      <c r="S85" s="385"/>
      <c r="T85" s="385" t="s">
        <v>48</v>
      </c>
      <c r="U85" s="385"/>
      <c r="V85" s="385" t="s">
        <v>48</v>
      </c>
      <c r="W85" s="385"/>
      <c r="X85" s="390" t="s">
        <v>48</v>
      </c>
      <c r="Y85" s="392"/>
      <c r="Z85" s="102"/>
      <c r="AA85" s="395"/>
      <c r="AB85" s="395"/>
    </row>
    <row r="86" spans="1:28" ht="25.5" customHeight="1" thickBot="1" x14ac:dyDescent="0.25">
      <c r="A86" s="103" t="s">
        <v>113</v>
      </c>
      <c r="B86" s="394">
        <v>6191650</v>
      </c>
      <c r="C86" s="394"/>
      <c r="D86" s="394">
        <v>6191650</v>
      </c>
      <c r="E86" s="394"/>
      <c r="F86" s="394">
        <v>0</v>
      </c>
      <c r="G86" s="394"/>
      <c r="H86" s="394">
        <v>0</v>
      </c>
      <c r="I86" s="394"/>
      <c r="J86" s="394">
        <v>0</v>
      </c>
      <c r="K86" s="394"/>
      <c r="L86" s="394">
        <v>0</v>
      </c>
      <c r="M86" s="394"/>
      <c r="N86" s="394">
        <v>0</v>
      </c>
      <c r="O86" s="394"/>
      <c r="P86" s="394">
        <v>0</v>
      </c>
      <c r="Q86" s="394"/>
      <c r="R86" s="394">
        <v>0</v>
      </c>
      <c r="S86" s="394"/>
      <c r="T86" s="394">
        <v>0</v>
      </c>
      <c r="U86" s="394"/>
      <c r="V86" s="394">
        <v>0</v>
      </c>
      <c r="W86" s="394"/>
      <c r="X86" s="394">
        <v>0</v>
      </c>
      <c r="Y86" s="397"/>
      <c r="Z86" s="102"/>
      <c r="AA86" s="395"/>
      <c r="AB86" s="395"/>
    </row>
    <row r="87" spans="1:28" x14ac:dyDescent="0.2">
      <c r="A87" s="251"/>
      <c r="B87" s="252"/>
    </row>
    <row r="88" spans="1:28" x14ac:dyDescent="0.2">
      <c r="A88" s="251"/>
      <c r="B88" s="253"/>
    </row>
    <row r="89" spans="1:28" ht="16.5" customHeight="1" x14ac:dyDescent="0.2">
      <c r="A89" s="247"/>
      <c r="B89" s="248"/>
    </row>
    <row r="91" spans="1:28" x14ac:dyDescent="0.2">
      <c r="A91" s="171"/>
      <c r="B91" s="171"/>
      <c r="D91" s="171"/>
      <c r="E91" s="171"/>
      <c r="F91" s="171"/>
      <c r="G91" s="171"/>
      <c r="H91" s="171"/>
    </row>
    <row r="92" spans="1:28" x14ac:dyDescent="0.2">
      <c r="A92" s="254"/>
      <c r="B92" s="255"/>
      <c r="D92" s="256"/>
      <c r="E92" s="256"/>
      <c r="F92" s="256"/>
      <c r="G92" s="256"/>
      <c r="H92" s="257"/>
    </row>
    <row r="93" spans="1:28" x14ac:dyDescent="0.2">
      <c r="A93" s="254"/>
      <c r="B93" s="255"/>
      <c r="D93" s="256"/>
      <c r="E93" s="256"/>
      <c r="F93" s="256"/>
      <c r="G93" s="256"/>
      <c r="H93" s="257"/>
    </row>
    <row r="94" spans="1:28" x14ac:dyDescent="0.2">
      <c r="A94" s="254"/>
      <c r="B94" s="255"/>
      <c r="D94" s="256"/>
      <c r="E94" s="256"/>
      <c r="F94" s="256"/>
      <c r="G94" s="256"/>
      <c r="H94" s="257"/>
    </row>
    <row r="95" spans="1:28" x14ac:dyDescent="0.2">
      <c r="A95" s="258"/>
      <c r="B95" s="255"/>
      <c r="D95" s="256"/>
      <c r="E95" s="256"/>
      <c r="F95" s="256"/>
      <c r="G95" s="256"/>
      <c r="H95" s="257"/>
    </row>
    <row r="96" spans="1:28" x14ac:dyDescent="0.2">
      <c r="A96" s="258"/>
      <c r="B96" s="255"/>
      <c r="D96" s="256"/>
      <c r="E96" s="256"/>
      <c r="F96" s="256"/>
      <c r="G96" s="256"/>
      <c r="H96" s="257"/>
    </row>
    <row r="97" spans="1:8" x14ac:dyDescent="0.2">
      <c r="A97" s="258"/>
      <c r="B97" s="255"/>
      <c r="D97" s="256"/>
      <c r="E97" s="256"/>
      <c r="F97" s="256"/>
      <c r="G97" s="256"/>
      <c r="H97" s="257"/>
    </row>
    <row r="98" spans="1:8" x14ac:dyDescent="0.2">
      <c r="A98" s="258"/>
      <c r="B98" s="259"/>
      <c r="D98" s="256"/>
      <c r="E98" s="256"/>
      <c r="F98" s="256"/>
      <c r="G98" s="256"/>
      <c r="H98" s="257"/>
    </row>
    <row r="99" spans="1:8" x14ac:dyDescent="0.2">
      <c r="A99" s="258"/>
      <c r="B99" s="260"/>
      <c r="D99" s="256"/>
      <c r="E99" s="256"/>
      <c r="F99" s="256"/>
      <c r="G99" s="256"/>
      <c r="H99" s="257"/>
    </row>
    <row r="100" spans="1:8" x14ac:dyDescent="0.2">
      <c r="D100" s="256"/>
      <c r="E100" s="256"/>
      <c r="F100" s="256"/>
      <c r="G100" s="256"/>
      <c r="H100" s="257"/>
    </row>
    <row r="101" spans="1:8" x14ac:dyDescent="0.2">
      <c r="D101" s="158"/>
      <c r="E101" s="158"/>
      <c r="F101" s="158"/>
      <c r="G101" s="158"/>
      <c r="H101" s="158"/>
    </row>
    <row r="102" spans="1:8" x14ac:dyDescent="0.2">
      <c r="D102" s="158"/>
      <c r="E102" s="158"/>
      <c r="F102" s="158"/>
      <c r="G102" s="158"/>
      <c r="H102" s="158"/>
    </row>
    <row r="103" spans="1:8" x14ac:dyDescent="0.2">
      <c r="D103" s="158"/>
      <c r="E103" s="158"/>
      <c r="F103" s="158"/>
      <c r="G103" s="158"/>
      <c r="H103" s="158"/>
    </row>
    <row r="108" spans="1:8" x14ac:dyDescent="0.2">
      <c r="A108" s="261"/>
      <c r="B108" s="261"/>
    </row>
    <row r="109" spans="1:8" x14ac:dyDescent="0.2">
      <c r="A109" s="251"/>
      <c r="B109" s="252"/>
      <c r="C109" s="262"/>
      <c r="D109" s="262"/>
      <c r="E109" s="262"/>
      <c r="F109" s="262"/>
      <c r="G109" s="262"/>
    </row>
    <row r="110" spans="1:8" x14ac:dyDescent="0.2">
      <c r="A110" s="251"/>
      <c r="B110" s="252"/>
      <c r="C110" s="252"/>
      <c r="D110" s="252"/>
      <c r="E110" s="252"/>
      <c r="F110" s="252"/>
      <c r="G110" s="252"/>
    </row>
    <row r="111" spans="1:8" x14ac:dyDescent="0.2">
      <c r="A111" s="251"/>
      <c r="B111" s="252"/>
      <c r="C111" s="252"/>
      <c r="D111" s="252"/>
      <c r="E111" s="252"/>
      <c r="F111" s="252"/>
      <c r="G111" s="252"/>
    </row>
    <row r="112" spans="1:8" x14ac:dyDescent="0.2">
      <c r="A112" s="251"/>
      <c r="B112" s="252"/>
      <c r="C112" s="252"/>
      <c r="D112" s="252"/>
      <c r="E112" s="252"/>
      <c r="F112" s="252"/>
      <c r="G112" s="252"/>
    </row>
    <row r="113" spans="1:7" x14ac:dyDescent="0.2">
      <c r="A113" s="251"/>
      <c r="B113" s="252"/>
      <c r="C113" s="252"/>
      <c r="D113" s="252"/>
      <c r="E113" s="252"/>
      <c r="F113" s="252"/>
      <c r="G113" s="252"/>
    </row>
    <row r="114" spans="1:7" x14ac:dyDescent="0.2">
      <c r="A114" s="251"/>
      <c r="B114" s="252"/>
      <c r="C114" s="252"/>
      <c r="D114" s="252"/>
      <c r="E114" s="252"/>
      <c r="F114" s="252"/>
      <c r="G114" s="252"/>
    </row>
    <row r="115" spans="1:7" x14ac:dyDescent="0.2">
      <c r="A115" s="251"/>
      <c r="B115" s="252"/>
      <c r="C115" s="252"/>
      <c r="D115" s="252"/>
      <c r="E115" s="252"/>
      <c r="F115" s="252"/>
      <c r="G115" s="252"/>
    </row>
    <row r="116" spans="1:7" x14ac:dyDescent="0.2">
      <c r="A116" s="251"/>
      <c r="B116" s="252"/>
      <c r="C116" s="252"/>
      <c r="D116" s="252"/>
      <c r="E116" s="252"/>
      <c r="F116" s="252"/>
      <c r="G116" s="252"/>
    </row>
    <row r="117" spans="1:7" x14ac:dyDescent="0.2">
      <c r="A117" s="251"/>
      <c r="B117" s="253"/>
      <c r="C117" s="252"/>
      <c r="D117" s="252"/>
      <c r="E117" s="252"/>
      <c r="F117" s="252"/>
      <c r="G117" s="252"/>
    </row>
    <row r="118" spans="1:7" x14ac:dyDescent="0.2">
      <c r="C118" s="253"/>
      <c r="D118" s="253"/>
      <c r="E118" s="253"/>
      <c r="F118" s="253"/>
      <c r="G118" s="253"/>
    </row>
    <row r="186" spans="19:19" x14ac:dyDescent="0.2">
      <c r="S186" s="263"/>
    </row>
  </sheetData>
  <sheetProtection sheet="1" objects="1" scenarios="1"/>
  <mergeCells count="313">
    <mergeCell ref="N84:O84"/>
    <mergeCell ref="P84:Q84"/>
    <mergeCell ref="R84:S84"/>
    <mergeCell ref="T84:U84"/>
    <mergeCell ref="V84:W84"/>
    <mergeCell ref="X84:Y84"/>
    <mergeCell ref="AA86:AB86"/>
    <mergeCell ref="N86:O86"/>
    <mergeCell ref="P86:Q86"/>
    <mergeCell ref="R86:S86"/>
    <mergeCell ref="T86:U86"/>
    <mergeCell ref="V86:W86"/>
    <mergeCell ref="X86:Y86"/>
    <mergeCell ref="T85:U85"/>
    <mergeCell ref="V85:W85"/>
    <mergeCell ref="X85:Y85"/>
    <mergeCell ref="AA85:AB85"/>
    <mergeCell ref="X83:Y83"/>
    <mergeCell ref="AA83:AB83"/>
    <mergeCell ref="B84:C84"/>
    <mergeCell ref="D84:E84"/>
    <mergeCell ref="F84:G84"/>
    <mergeCell ref="H84:I84"/>
    <mergeCell ref="J84:K84"/>
    <mergeCell ref="L84:M84"/>
    <mergeCell ref="B86:C86"/>
    <mergeCell ref="D86:E86"/>
    <mergeCell ref="F86:G86"/>
    <mergeCell ref="H86:I86"/>
    <mergeCell ref="J86:K86"/>
    <mergeCell ref="L86:M86"/>
    <mergeCell ref="AA84:AB84"/>
    <mergeCell ref="B85:C85"/>
    <mergeCell ref="D85:E85"/>
    <mergeCell ref="F85:G85"/>
    <mergeCell ref="H85:I85"/>
    <mergeCell ref="J85:K85"/>
    <mergeCell ref="L85:M85"/>
    <mergeCell ref="N85:O85"/>
    <mergeCell ref="P85:Q85"/>
    <mergeCell ref="R85:S85"/>
    <mergeCell ref="AA82:AB82"/>
    <mergeCell ref="B83:C83"/>
    <mergeCell ref="D83:E83"/>
    <mergeCell ref="F83:G83"/>
    <mergeCell ref="H83:I83"/>
    <mergeCell ref="J83:K83"/>
    <mergeCell ref="L83:M83"/>
    <mergeCell ref="N83:O83"/>
    <mergeCell ref="P83:Q83"/>
    <mergeCell ref="R83:S83"/>
    <mergeCell ref="N82:O82"/>
    <mergeCell ref="P82:Q82"/>
    <mergeCell ref="R82:S82"/>
    <mergeCell ref="T82:U82"/>
    <mergeCell ref="V82:W82"/>
    <mergeCell ref="X82:Y82"/>
    <mergeCell ref="B82:C82"/>
    <mergeCell ref="D82:E82"/>
    <mergeCell ref="F82:G82"/>
    <mergeCell ref="H82:I82"/>
    <mergeCell ref="J82:K82"/>
    <mergeCell ref="L82:M82"/>
    <mergeCell ref="T83:U83"/>
    <mergeCell ref="V83:W83"/>
    <mergeCell ref="N81:O81"/>
    <mergeCell ref="P81:Q81"/>
    <mergeCell ref="R81:S81"/>
    <mergeCell ref="T81:U81"/>
    <mergeCell ref="V81:W81"/>
    <mergeCell ref="X81:Y81"/>
    <mergeCell ref="B81:C81"/>
    <mergeCell ref="D81:E81"/>
    <mergeCell ref="F81:G81"/>
    <mergeCell ref="H81:I81"/>
    <mergeCell ref="J81:K81"/>
    <mergeCell ref="L81:M81"/>
    <mergeCell ref="N80:O80"/>
    <mergeCell ref="P80:Q80"/>
    <mergeCell ref="R80:S80"/>
    <mergeCell ref="T80:U80"/>
    <mergeCell ref="V80:W80"/>
    <mergeCell ref="X80:Y80"/>
    <mergeCell ref="B80:C80"/>
    <mergeCell ref="D80:E80"/>
    <mergeCell ref="F80:G80"/>
    <mergeCell ref="H80:I80"/>
    <mergeCell ref="J80:K80"/>
    <mergeCell ref="L80:M80"/>
    <mergeCell ref="B79:C79"/>
    <mergeCell ref="D79:E79"/>
    <mergeCell ref="F79:G79"/>
    <mergeCell ref="H79:I79"/>
    <mergeCell ref="J79:K79"/>
    <mergeCell ref="L79:M79"/>
    <mergeCell ref="Q54:AB54"/>
    <mergeCell ref="Q55:AB55"/>
    <mergeCell ref="Q56:AB56"/>
    <mergeCell ref="Q57:AB57"/>
    <mergeCell ref="Q58:AB58"/>
    <mergeCell ref="Q59:AB59"/>
    <mergeCell ref="N79:O79"/>
    <mergeCell ref="P79:Q79"/>
    <mergeCell ref="R79:S79"/>
    <mergeCell ref="T79:U79"/>
    <mergeCell ref="V79:W79"/>
    <mergeCell ref="X79:Y79"/>
    <mergeCell ref="Q60:AB60"/>
    <mergeCell ref="Q61:AB61"/>
    <mergeCell ref="Q62:AB62"/>
    <mergeCell ref="Q63:AB63"/>
    <mergeCell ref="F48:G48"/>
    <mergeCell ref="H48:N48"/>
    <mergeCell ref="F49:G49"/>
    <mergeCell ref="H49:N49"/>
    <mergeCell ref="D52:L52"/>
    <mergeCell ref="Q53:U53"/>
    <mergeCell ref="F45:G45"/>
    <mergeCell ref="H45:N45"/>
    <mergeCell ref="F46:G46"/>
    <mergeCell ref="H46:N46"/>
    <mergeCell ref="F47:G47"/>
    <mergeCell ref="H47:N47"/>
    <mergeCell ref="X37:AK37"/>
    <mergeCell ref="X38:AK38"/>
    <mergeCell ref="X39:AK39"/>
    <mergeCell ref="X40:AK40"/>
    <mergeCell ref="A43:N43"/>
    <mergeCell ref="F44:G44"/>
    <mergeCell ref="H44:N44"/>
    <mergeCell ref="X31:AK31"/>
    <mergeCell ref="X32:AK32"/>
    <mergeCell ref="X33:AK33"/>
    <mergeCell ref="X34:AK34"/>
    <mergeCell ref="X35:AK35"/>
    <mergeCell ref="X36:AK36"/>
    <mergeCell ref="X25:AC25"/>
    <mergeCell ref="X26:AK26"/>
    <mergeCell ref="X27:AK27"/>
    <mergeCell ref="X28:AK28"/>
    <mergeCell ref="X29:AK29"/>
    <mergeCell ref="X30:AK30"/>
    <mergeCell ref="O22:P22"/>
    <mergeCell ref="Q22:R22"/>
    <mergeCell ref="S22:T22"/>
    <mergeCell ref="U22:V22"/>
    <mergeCell ref="W22:X22"/>
    <mergeCell ref="A24:F24"/>
    <mergeCell ref="H24:P24"/>
    <mergeCell ref="R24:S24"/>
    <mergeCell ref="T24:U24"/>
    <mergeCell ref="S21:T21"/>
    <mergeCell ref="U21:V21"/>
    <mergeCell ref="W21:X21"/>
    <mergeCell ref="A22:B22"/>
    <mergeCell ref="C22:D22"/>
    <mergeCell ref="E22:F22"/>
    <mergeCell ref="G22:H22"/>
    <mergeCell ref="I22:J22"/>
    <mergeCell ref="K22:L22"/>
    <mergeCell ref="M22:N22"/>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18:T18"/>
    <mergeCell ref="U18:V18"/>
    <mergeCell ref="W18:X18"/>
    <mergeCell ref="A19:B19"/>
    <mergeCell ref="C19:D19"/>
    <mergeCell ref="E19:F19"/>
    <mergeCell ref="G19:H19"/>
    <mergeCell ref="I19:J19"/>
    <mergeCell ref="K19:L19"/>
    <mergeCell ref="M19:N19"/>
    <mergeCell ref="O19:P19"/>
    <mergeCell ref="Q19:R19"/>
    <mergeCell ref="S19:T19"/>
    <mergeCell ref="U19:V19"/>
    <mergeCell ref="W19:X19"/>
    <mergeCell ref="A18:B18"/>
    <mergeCell ref="C18:D18"/>
    <mergeCell ref="E18:F18"/>
    <mergeCell ref="G18:H18"/>
    <mergeCell ref="I18:J18"/>
    <mergeCell ref="K18:L18"/>
    <mergeCell ref="M18:N18"/>
    <mergeCell ref="O18:P18"/>
    <mergeCell ref="Q18:R18"/>
    <mergeCell ref="S16:T16"/>
    <mergeCell ref="U16:V16"/>
    <mergeCell ref="W16:X16"/>
    <mergeCell ref="A17:B17"/>
    <mergeCell ref="C17:D17"/>
    <mergeCell ref="E17:F17"/>
    <mergeCell ref="G17:H17"/>
    <mergeCell ref="I17:J17"/>
    <mergeCell ref="W17:X17"/>
    <mergeCell ref="K17:L17"/>
    <mergeCell ref="M17:N17"/>
    <mergeCell ref="O17:P17"/>
    <mergeCell ref="Q17:R17"/>
    <mergeCell ref="S17:T17"/>
    <mergeCell ref="U17:V17"/>
    <mergeCell ref="A16:B16"/>
    <mergeCell ref="C16:D16"/>
    <mergeCell ref="E16:F16"/>
    <mergeCell ref="G16:H16"/>
    <mergeCell ref="I16:J16"/>
    <mergeCell ref="K16:L16"/>
    <mergeCell ref="M16:N16"/>
    <mergeCell ref="O16:P16"/>
    <mergeCell ref="Q16:R16"/>
    <mergeCell ref="A14:B14"/>
    <mergeCell ref="C14:D14"/>
    <mergeCell ref="E14:F14"/>
    <mergeCell ref="G14:H14"/>
    <mergeCell ref="I14:J14"/>
    <mergeCell ref="W14:X14"/>
    <mergeCell ref="A15:B15"/>
    <mergeCell ref="C15:D15"/>
    <mergeCell ref="E15:F15"/>
    <mergeCell ref="G15:H15"/>
    <mergeCell ref="I15:J15"/>
    <mergeCell ref="K15:L15"/>
    <mergeCell ref="M15:N15"/>
    <mergeCell ref="O15:P15"/>
    <mergeCell ref="Q15:R15"/>
    <mergeCell ref="K14:L14"/>
    <mergeCell ref="M14:N14"/>
    <mergeCell ref="O14:P14"/>
    <mergeCell ref="Q14:R14"/>
    <mergeCell ref="S14:T14"/>
    <mergeCell ref="U14:V14"/>
    <mergeCell ref="S15:T15"/>
    <mergeCell ref="U15:V15"/>
    <mergeCell ref="W15:X15"/>
    <mergeCell ref="S12:T12"/>
    <mergeCell ref="U12:V12"/>
    <mergeCell ref="W12:X12"/>
    <mergeCell ref="A13:B13"/>
    <mergeCell ref="C13:D13"/>
    <mergeCell ref="E13:F13"/>
    <mergeCell ref="G13:H13"/>
    <mergeCell ref="I13:J13"/>
    <mergeCell ref="K13:L13"/>
    <mergeCell ref="M13:N13"/>
    <mergeCell ref="O13:P13"/>
    <mergeCell ref="Q13:R13"/>
    <mergeCell ref="S13:T13"/>
    <mergeCell ref="U13:V13"/>
    <mergeCell ref="W13:X13"/>
    <mergeCell ref="A12:B12"/>
    <mergeCell ref="C12:D12"/>
    <mergeCell ref="E12:F12"/>
    <mergeCell ref="G12:H12"/>
    <mergeCell ref="I12:J12"/>
    <mergeCell ref="K12:L12"/>
    <mergeCell ref="M12:N12"/>
    <mergeCell ref="O12:P12"/>
    <mergeCell ref="Q12:R12"/>
    <mergeCell ref="O10:P10"/>
    <mergeCell ref="Q10:R10"/>
    <mergeCell ref="S10:T10"/>
    <mergeCell ref="U10:V10"/>
    <mergeCell ref="W10:X10"/>
    <mergeCell ref="A11:B11"/>
    <mergeCell ref="C11:D11"/>
    <mergeCell ref="E11:F11"/>
    <mergeCell ref="G11:H11"/>
    <mergeCell ref="I11:J11"/>
    <mergeCell ref="C10:D10"/>
    <mergeCell ref="E10:F10"/>
    <mergeCell ref="G10:H10"/>
    <mergeCell ref="I10:J10"/>
    <mergeCell ref="K10:L10"/>
    <mergeCell ref="M10:N10"/>
    <mergeCell ref="W11:X11"/>
    <mergeCell ref="K11:L11"/>
    <mergeCell ref="M11:N11"/>
    <mergeCell ref="O11:P11"/>
    <mergeCell ref="Q11:R11"/>
    <mergeCell ref="S11:T11"/>
    <mergeCell ref="U11:V11"/>
    <mergeCell ref="A5:B5"/>
    <mergeCell ref="F5:H5"/>
    <mergeCell ref="A6:B6"/>
    <mergeCell ref="A7:B7"/>
    <mergeCell ref="A8:B8"/>
    <mergeCell ref="A9:D9"/>
    <mergeCell ref="A1:H1"/>
    <mergeCell ref="A2:H2"/>
    <mergeCell ref="A3:B3"/>
    <mergeCell ref="C3:H3"/>
    <mergeCell ref="A4:B4"/>
    <mergeCell ref="C4:H4"/>
  </mergeCells>
  <conditionalFormatting sqref="B32">
    <cfRule type="expression" dxfId="196" priority="197">
      <formula>AND(NOT(ISBLANK($A$32)),ISBLANK($B$32))</formula>
    </cfRule>
  </conditionalFormatting>
  <conditionalFormatting sqref="A32">
    <cfRule type="expression" dxfId="195" priority="196">
      <formula>AND(NOT(ISBLANK($B$32)),ISBLANK($A$32))</formula>
    </cfRule>
  </conditionalFormatting>
  <conditionalFormatting sqref="A27">
    <cfRule type="expression" dxfId="194" priority="195">
      <formula>AND(NOT(ISBLANK($B$27)),ISBLANK($A$27))</formula>
    </cfRule>
  </conditionalFormatting>
  <conditionalFormatting sqref="A28">
    <cfRule type="expression" dxfId="193" priority="194">
      <formula>AND(NOT(ISBLANK($B$28)),ISBLANK($A$28))</formula>
    </cfRule>
  </conditionalFormatting>
  <conditionalFormatting sqref="A29">
    <cfRule type="expression" dxfId="192" priority="193">
      <formula>AND(NOT(ISBLANK($B$29)),ISBLANK($A$29))</formula>
    </cfRule>
  </conditionalFormatting>
  <conditionalFormatting sqref="A30">
    <cfRule type="expression" dxfId="191" priority="192">
      <formula>AND(NOT(ISBLANK($B$30)),ISBLANK($A$30))</formula>
    </cfRule>
  </conditionalFormatting>
  <conditionalFormatting sqref="A31">
    <cfRule type="expression" dxfId="190" priority="191">
      <formula>AND(NOT(ISBLANK($B$31)),ISBLANK($A$31))</formula>
    </cfRule>
  </conditionalFormatting>
  <conditionalFormatting sqref="A33">
    <cfRule type="expression" dxfId="189" priority="190">
      <formula>AND(NOT(ISBLANK($B$33)),ISBLANK($A$33))</formula>
    </cfRule>
  </conditionalFormatting>
  <conditionalFormatting sqref="A34">
    <cfRule type="expression" dxfId="188" priority="189">
      <formula>AND(NOT(ISBLANK($B$34)),ISBLANK($A$34))</formula>
    </cfRule>
  </conditionalFormatting>
  <conditionalFormatting sqref="A35">
    <cfRule type="expression" dxfId="187" priority="188">
      <formula>AND(NOT(ISBLANK($B$35)),ISBLANK($A$35))</formula>
    </cfRule>
  </conditionalFormatting>
  <conditionalFormatting sqref="A36">
    <cfRule type="expression" dxfId="186" priority="187">
      <formula>AND(NOT(ISBLANK($B$36)),ISBLANK($A$36))</formula>
    </cfRule>
  </conditionalFormatting>
  <conditionalFormatting sqref="A37">
    <cfRule type="expression" dxfId="185" priority="186">
      <formula>AND(NOT(ISBLANK($B$37)),ISBLANK($A$37))</formula>
    </cfRule>
  </conditionalFormatting>
  <conditionalFormatting sqref="A38">
    <cfRule type="expression" dxfId="184" priority="185">
      <formula>AND(NOT(ISBLANK($B$38)),ISBLANK($A$38))</formula>
    </cfRule>
  </conditionalFormatting>
  <conditionalFormatting sqref="A39">
    <cfRule type="expression" dxfId="183" priority="184">
      <formula>AND(NOT(ISBLANK($B$39)),ISBLANK($A$39))</formula>
    </cfRule>
  </conditionalFormatting>
  <conditionalFormatting sqref="A40">
    <cfRule type="expression" dxfId="182" priority="183">
      <formula>AND(NOT(ISBLANK($B$40)),ISBLANK($A$40))</formula>
    </cfRule>
  </conditionalFormatting>
  <conditionalFormatting sqref="B26">
    <cfRule type="expression" dxfId="181" priority="182">
      <formula>ISBLANK($B$26)</formula>
    </cfRule>
  </conditionalFormatting>
  <conditionalFormatting sqref="B27">
    <cfRule type="expression" dxfId="180" priority="181">
      <formula>AND(NOT(ISBLANK($A$27)),ISBLANK($B$27))</formula>
    </cfRule>
  </conditionalFormatting>
  <conditionalFormatting sqref="B28">
    <cfRule type="expression" dxfId="179" priority="180">
      <formula>AND(NOT(ISBLANK($A$28)),ISBLANK($B$28))</formula>
    </cfRule>
  </conditionalFormatting>
  <conditionalFormatting sqref="B29">
    <cfRule type="expression" dxfId="178" priority="179">
      <formula>AND(NOT(ISBLANK($A$29)),ISBLANK($B$29))</formula>
    </cfRule>
  </conditionalFormatting>
  <conditionalFormatting sqref="B30">
    <cfRule type="expression" dxfId="177" priority="178">
      <formula>AND(NOT(ISBLANK($A$30)),ISBLANK($B$30))</formula>
    </cfRule>
  </conditionalFormatting>
  <conditionalFormatting sqref="B31">
    <cfRule type="expression" dxfId="176" priority="177">
      <formula>AND(NOT(ISBLANK($A$31)),ISBLANK($B$31))</formula>
    </cfRule>
  </conditionalFormatting>
  <conditionalFormatting sqref="B33">
    <cfRule type="expression" dxfId="175" priority="176">
      <formula>AND(NOT(ISBLANK($A$33)),ISBLANK($B$33))</formula>
    </cfRule>
  </conditionalFormatting>
  <conditionalFormatting sqref="B34">
    <cfRule type="expression" dxfId="174" priority="175">
      <formula>AND(NOT(ISBLANK($A$34)),ISBLANK($B$34))</formula>
    </cfRule>
  </conditionalFormatting>
  <conditionalFormatting sqref="B35">
    <cfRule type="expression" dxfId="173" priority="174">
      <formula>AND(NOT(ISBLANK($A$35)),ISBLANK($B$35))</formula>
    </cfRule>
  </conditionalFormatting>
  <conditionalFormatting sqref="B36">
    <cfRule type="expression" dxfId="172" priority="173">
      <formula>AND(NOT(ISBLANK($A$36)),ISBLANK($B$36))</formula>
    </cfRule>
  </conditionalFormatting>
  <conditionalFormatting sqref="B37">
    <cfRule type="expression" dxfId="171" priority="172">
      <formula>AND(NOT(ISBLANK($A$37)),ISBLANK($B$37))</formula>
    </cfRule>
  </conditionalFormatting>
  <conditionalFormatting sqref="B38">
    <cfRule type="expression" dxfId="170" priority="171">
      <formula>AND(NOT(ISBLANK($A$38)),ISBLANK($B$38))</formula>
    </cfRule>
  </conditionalFormatting>
  <conditionalFormatting sqref="B39">
    <cfRule type="expression" dxfId="169" priority="170">
      <formula>AND(NOT(ISBLANK($A$39)),ISBLANK($B$39))</formula>
    </cfRule>
  </conditionalFormatting>
  <conditionalFormatting sqref="B40">
    <cfRule type="expression" dxfId="168" priority="169">
      <formula>AND(NOT(ISBLANK($A$40)),ISBLANK($B$40))</formula>
    </cfRule>
  </conditionalFormatting>
  <conditionalFormatting sqref="A54">
    <cfRule type="expression" dxfId="167" priority="168">
      <formula>AND(NOT(ISBLANK($B$54)),ISBLANK($A$54))</formula>
    </cfRule>
  </conditionalFormatting>
  <conditionalFormatting sqref="A55:A58">
    <cfRule type="expression" dxfId="166" priority="167">
      <formula>AND(NOT(ISBLANK($B$55)),ISBLANK($A$55))</formula>
    </cfRule>
  </conditionalFormatting>
  <conditionalFormatting sqref="A59">
    <cfRule type="expression" dxfId="165" priority="166">
      <formula>AND(NOT(ISBLANK($B$59)),ISBLANK($A$59))</formula>
    </cfRule>
  </conditionalFormatting>
  <conditionalFormatting sqref="A60">
    <cfRule type="expression" dxfId="164" priority="165">
      <formula>AND(NOT(ISBLANK($B$60)),ISBLANK($A$60))</formula>
    </cfRule>
  </conditionalFormatting>
  <conditionalFormatting sqref="A61">
    <cfRule type="expression" dxfId="163" priority="164">
      <formula>AND(NOT(ISBLANK($B$61)),ISBLANK($A$61))</formula>
    </cfRule>
  </conditionalFormatting>
  <conditionalFormatting sqref="A62">
    <cfRule type="expression" dxfId="162" priority="163">
      <formula>AND(NOT(ISBLANK($B$62)),ISBLANK($A$62))</formula>
    </cfRule>
  </conditionalFormatting>
  <conditionalFormatting sqref="A63">
    <cfRule type="expression" dxfId="161" priority="162">
      <formula>AND(NOT(ISBLANK($B$63)),ISBLANK($A$63))</formula>
    </cfRule>
  </conditionalFormatting>
  <conditionalFormatting sqref="B54">
    <cfRule type="expression" dxfId="160" priority="161">
      <formula>AND(NOT(ISBLANK($A$54)),ISBLANK($B$54))</formula>
    </cfRule>
  </conditionalFormatting>
  <conditionalFormatting sqref="B55:B58">
    <cfRule type="expression" dxfId="159" priority="160">
      <formula>AND(NOT(ISBLANK($A$55)),ISBLANK($B$55))</formula>
    </cfRule>
  </conditionalFormatting>
  <conditionalFormatting sqref="B59">
    <cfRule type="expression" dxfId="158" priority="159">
      <formula>AND(NOT(ISBLANK($A$59)),ISBLANK($B$59))</formula>
    </cfRule>
  </conditionalFormatting>
  <conditionalFormatting sqref="B60">
    <cfRule type="expression" dxfId="157" priority="158">
      <formula>AND(NOT(ISBLANK($A$60)),ISBLANK($B$60))</formula>
    </cfRule>
  </conditionalFormatting>
  <conditionalFormatting sqref="B61">
    <cfRule type="expression" dxfId="156" priority="157">
      <formula>AND(NOT(ISBLANK($A$61)),ISBLANK($B$61))</formula>
    </cfRule>
  </conditionalFormatting>
  <conditionalFormatting sqref="B62">
    <cfRule type="expression" dxfId="155" priority="156">
      <formula>AND(NOT(ISBLANK($A$62)),ISBLANK($B$62))</formula>
    </cfRule>
  </conditionalFormatting>
  <conditionalFormatting sqref="B63">
    <cfRule type="expression" dxfId="154" priority="155">
      <formula>AND(NOT(ISBLANK($A$63)),ISBLANK($B$63))</formula>
    </cfRule>
  </conditionalFormatting>
  <conditionalFormatting sqref="A48:D48 F48:H48">
    <cfRule type="expression" dxfId="153" priority="154">
      <formula>NOT(4&lt;=AntalPost)</formula>
    </cfRule>
  </conditionalFormatting>
  <conditionalFormatting sqref="A47:B47 F47:H47 D47">
    <cfRule type="expression" dxfId="152" priority="153">
      <formula>NOT(3&lt;=AntalPost)</formula>
    </cfRule>
  </conditionalFormatting>
  <conditionalFormatting sqref="A49:D49 F49:H49">
    <cfRule type="expression" dxfId="151" priority="152">
      <formula>NOT(5&lt;=AntalPost)</formula>
    </cfRule>
  </conditionalFormatting>
  <conditionalFormatting sqref="A46:D46 F46:H46">
    <cfRule type="expression" dxfId="150" priority="151">
      <formula>NOT(2&lt;=AntalPost)</formula>
    </cfRule>
  </conditionalFormatting>
  <conditionalFormatting sqref="B45:H45 E46:E49">
    <cfRule type="expression" dxfId="149" priority="150">
      <formula>NOT(1&lt;=AntalPost)</formula>
    </cfRule>
  </conditionalFormatting>
  <conditionalFormatting sqref="C6">
    <cfRule type="expression" dxfId="148" priority="149">
      <formula>ISBLANK($C$6)</formula>
    </cfRule>
  </conditionalFormatting>
  <conditionalFormatting sqref="C7">
    <cfRule type="expression" dxfId="147" priority="148">
      <formula>ISBLANK($C$7)</formula>
    </cfRule>
  </conditionalFormatting>
  <conditionalFormatting sqref="H26:N40">
    <cfRule type="expression" dxfId="146" priority="15">
      <formula>AND(NOT(ISBLANK(H26)),OR(VALUE(H$25)&lt;YEAR(ProjektStart),VALUE(H$25)&gt;YEAR(ProjektSlut)))</formula>
    </cfRule>
    <cfRule type="expression" dxfId="145" priority="147">
      <formula>OR(VALUE(H$25)&lt;YEAR(ProjektStart),VALUE(H$25)&gt;YEAR(ProjektSlut))</formula>
    </cfRule>
  </conditionalFormatting>
  <conditionalFormatting sqref="D54:J55 D59:J63 D56:D58 J56:J58">
    <cfRule type="expression" dxfId="144" priority="16">
      <formula>AND(NOT(ISBLANK(D54)),OR(VALUE(D$53)&lt;YEAR(ProjektStart),VALUE(D$53)&gt;YEAR(ProjektSlut)))</formula>
    </cfRule>
    <cfRule type="expression" dxfId="143" priority="146">
      <formula>OR(VALUE(D$53)&lt;YEAR(ProjektStart),VALUE(D$53)&gt;YEAR(ProjektSlut))</formula>
    </cfRule>
  </conditionalFormatting>
  <conditionalFormatting sqref="C4:H4">
    <cfRule type="expression" dxfId="142" priority="145">
      <formula>ISBLANK($C$4)</formula>
    </cfRule>
  </conditionalFormatting>
  <conditionalFormatting sqref="D5">
    <cfRule type="expression" dxfId="141" priority="144">
      <formula>ISBLANK($D$5)</formula>
    </cfRule>
  </conditionalFormatting>
  <conditionalFormatting sqref="F5:H5">
    <cfRule type="expression" dxfId="140" priority="143">
      <formula>ISBLANK($F$5)</formula>
    </cfRule>
  </conditionalFormatting>
  <conditionalFormatting sqref="C11:D11">
    <cfRule type="expression" dxfId="139" priority="142">
      <formula>$C$11=""</formula>
    </cfRule>
  </conditionalFormatting>
  <conditionalFormatting sqref="E12:F12">
    <cfRule type="expression" dxfId="138" priority="141">
      <formula>$E$12=""</formula>
    </cfRule>
  </conditionalFormatting>
  <conditionalFormatting sqref="C14:D14">
    <cfRule type="expression" dxfId="137" priority="140">
      <formula>$C$14=""</formula>
    </cfRule>
  </conditionalFormatting>
  <conditionalFormatting sqref="C17:D17">
    <cfRule type="expression" dxfId="136" priority="139">
      <formula>$C$17=""</formula>
    </cfRule>
  </conditionalFormatting>
  <conditionalFormatting sqref="C19:D19">
    <cfRule type="expression" dxfId="135" priority="138">
      <formula>$C$19=""</formula>
    </cfRule>
  </conditionalFormatting>
  <conditionalFormatting sqref="C20:D20">
    <cfRule type="expression" dxfId="134" priority="137">
      <formula>$C$20=""</formula>
    </cfRule>
  </conditionalFormatting>
  <conditionalFormatting sqref="C21:D21">
    <cfRule type="expression" dxfId="133" priority="136">
      <formula>$C$21=""</formula>
    </cfRule>
  </conditionalFormatting>
  <conditionalFormatting sqref="C12 C14:C15 C17:C22">
    <cfRule type="expression" dxfId="132" priority="30">
      <formula>IFERROR(VLOOKUP($C$11, INDIRECT("InstitutionerTabel"), 1, FALSE), "")&lt;&gt;""</formula>
    </cfRule>
  </conditionalFormatting>
  <conditionalFormatting sqref="E11:F11">
    <cfRule type="expression" dxfId="131" priority="134">
      <formula>$E$11=""</formula>
    </cfRule>
  </conditionalFormatting>
  <conditionalFormatting sqref="E14:F14">
    <cfRule type="expression" dxfId="130" priority="133">
      <formula>$E$14=""</formula>
    </cfRule>
  </conditionalFormatting>
  <conditionalFormatting sqref="E17:F17">
    <cfRule type="expression" dxfId="129" priority="132">
      <formula>$E$17=""</formula>
    </cfRule>
  </conditionalFormatting>
  <conditionalFormatting sqref="E19:F19">
    <cfRule type="expression" dxfId="128" priority="131">
      <formula>$E$19=""</formula>
    </cfRule>
  </conditionalFormatting>
  <conditionalFormatting sqref="E20:F20">
    <cfRule type="expression" dxfId="127" priority="130">
      <formula>$E$20=""</formula>
    </cfRule>
  </conditionalFormatting>
  <conditionalFormatting sqref="E21:F21">
    <cfRule type="expression" dxfId="126" priority="129">
      <formula>$E$21=""</formula>
    </cfRule>
  </conditionalFormatting>
  <conditionalFormatting sqref="E14:E15 E17:E22">
    <cfRule type="expression" dxfId="125" priority="34">
      <formula>IFERROR(VLOOKUP($E$11, INDIRECT("InstitutionerTabel"), 1, FALSE), "")&lt;&gt;""</formula>
    </cfRule>
  </conditionalFormatting>
  <conditionalFormatting sqref="G11:H11">
    <cfRule type="expression" dxfId="124" priority="127">
      <formula>$G$11=""</formula>
    </cfRule>
  </conditionalFormatting>
  <conditionalFormatting sqref="G14:H14">
    <cfRule type="expression" dxfId="123" priority="126">
      <formula>$G$14=""</formula>
    </cfRule>
  </conditionalFormatting>
  <conditionalFormatting sqref="G17:H17">
    <cfRule type="expression" dxfId="122" priority="125">
      <formula>$G$17=""</formula>
    </cfRule>
  </conditionalFormatting>
  <conditionalFormatting sqref="G19:H19">
    <cfRule type="expression" dxfId="121" priority="124">
      <formula>$G$19=""</formula>
    </cfRule>
  </conditionalFormatting>
  <conditionalFormatting sqref="G20:H20">
    <cfRule type="expression" dxfId="120" priority="123">
      <formula>$G$20=""</formula>
    </cfRule>
  </conditionalFormatting>
  <conditionalFormatting sqref="G21:H21">
    <cfRule type="expression" dxfId="119" priority="122">
      <formula>$G$21=""</formula>
    </cfRule>
  </conditionalFormatting>
  <conditionalFormatting sqref="I11:J11">
    <cfRule type="expression" dxfId="118" priority="121">
      <formula>$I$11=""</formula>
    </cfRule>
  </conditionalFormatting>
  <conditionalFormatting sqref="I12:J12">
    <cfRule type="expression" dxfId="117" priority="120">
      <formula>$I$12=""</formula>
    </cfRule>
  </conditionalFormatting>
  <conditionalFormatting sqref="I14:J14">
    <cfRule type="expression" dxfId="116" priority="119">
      <formula>$I$14=""</formula>
    </cfRule>
  </conditionalFormatting>
  <conditionalFormatting sqref="I17:J17">
    <cfRule type="expression" dxfId="115" priority="118">
      <formula>$I$17=""</formula>
    </cfRule>
  </conditionalFormatting>
  <conditionalFormatting sqref="I19:J19">
    <cfRule type="expression" dxfId="114" priority="117">
      <formula>$I$19=""</formula>
    </cfRule>
  </conditionalFormatting>
  <conditionalFormatting sqref="I20:J20">
    <cfRule type="expression" dxfId="113" priority="116">
      <formula>$I$20=""</formula>
    </cfRule>
  </conditionalFormatting>
  <conditionalFormatting sqref="I21:J21">
    <cfRule type="expression" dxfId="112" priority="115">
      <formula>$I$21=""</formula>
    </cfRule>
  </conditionalFormatting>
  <conditionalFormatting sqref="K11:L11">
    <cfRule type="expression" dxfId="111" priority="114">
      <formula>$K$11=""</formula>
    </cfRule>
  </conditionalFormatting>
  <conditionalFormatting sqref="K12:L12">
    <cfRule type="expression" dxfId="110" priority="113">
      <formula>$K$12=""</formula>
    </cfRule>
  </conditionalFormatting>
  <conditionalFormatting sqref="K14:L14">
    <cfRule type="expression" dxfId="109" priority="112">
      <formula>$K$14=""</formula>
    </cfRule>
  </conditionalFormatting>
  <conditionalFormatting sqref="K17:L17">
    <cfRule type="expression" dxfId="108" priority="111">
      <formula>$K$17=""</formula>
    </cfRule>
  </conditionalFormatting>
  <conditionalFormatting sqref="K19:L19">
    <cfRule type="expression" dxfId="107" priority="110">
      <formula>$K$19=""</formula>
    </cfRule>
  </conditionalFormatting>
  <conditionalFormatting sqref="K20:L20">
    <cfRule type="expression" dxfId="106" priority="109">
      <formula>$K$20=""</formula>
    </cfRule>
  </conditionalFormatting>
  <conditionalFormatting sqref="K21:L21">
    <cfRule type="expression" dxfId="105" priority="108">
      <formula>$K$21=""</formula>
    </cfRule>
  </conditionalFormatting>
  <conditionalFormatting sqref="M11:N11">
    <cfRule type="expression" dxfId="104" priority="107">
      <formula>$M$11=""</formula>
    </cfRule>
  </conditionalFormatting>
  <conditionalFormatting sqref="M12:N12">
    <cfRule type="expression" dxfId="103" priority="106">
      <formula>$M$12=""</formula>
    </cfRule>
  </conditionalFormatting>
  <conditionalFormatting sqref="M14:N14">
    <cfRule type="expression" dxfId="102" priority="105">
      <formula>$M$14=""</formula>
    </cfRule>
  </conditionalFormatting>
  <conditionalFormatting sqref="M17:N17">
    <cfRule type="expression" dxfId="101" priority="104">
      <formula>$M$17=""</formula>
    </cfRule>
  </conditionalFormatting>
  <conditionalFormatting sqref="M19:N19">
    <cfRule type="expression" dxfId="100" priority="103">
      <formula>$M$19=""</formula>
    </cfRule>
  </conditionalFormatting>
  <conditionalFormatting sqref="M20:N20">
    <cfRule type="expression" dxfId="99" priority="102">
      <formula>$M$20=""</formula>
    </cfRule>
  </conditionalFormatting>
  <conditionalFormatting sqref="M21:N21">
    <cfRule type="expression" dxfId="98" priority="101">
      <formula>$M$21=""</formula>
    </cfRule>
  </conditionalFormatting>
  <conditionalFormatting sqref="O11:P11">
    <cfRule type="expression" dxfId="97" priority="100">
      <formula>$O$11=""</formula>
    </cfRule>
  </conditionalFormatting>
  <conditionalFormatting sqref="O12:P12">
    <cfRule type="expression" dxfId="96" priority="99">
      <formula>$O$12=""</formula>
    </cfRule>
  </conditionalFormatting>
  <conditionalFormatting sqref="O14:P14">
    <cfRule type="expression" dxfId="95" priority="98">
      <formula>$O$14=""</formula>
    </cfRule>
  </conditionalFormatting>
  <conditionalFormatting sqref="O17:P17">
    <cfRule type="expression" dxfId="94" priority="97">
      <formula>$O$17=""</formula>
    </cfRule>
  </conditionalFormatting>
  <conditionalFormatting sqref="O19:P19">
    <cfRule type="expression" dxfId="93" priority="96">
      <formula>$O$19=""</formula>
    </cfRule>
  </conditionalFormatting>
  <conditionalFormatting sqref="O20:P20">
    <cfRule type="expression" dxfId="92" priority="95">
      <formula>$O$20=""</formula>
    </cfRule>
  </conditionalFormatting>
  <conditionalFormatting sqref="O21:P21">
    <cfRule type="expression" dxfId="91" priority="94">
      <formula>$O$21=""</formula>
    </cfRule>
  </conditionalFormatting>
  <conditionalFormatting sqref="Q11:R11">
    <cfRule type="expression" dxfId="90" priority="93">
      <formula>$Q$11=""</formula>
    </cfRule>
  </conditionalFormatting>
  <conditionalFormatting sqref="Q12:R12">
    <cfRule type="expression" dxfId="89" priority="92">
      <formula>$Q$12=""</formula>
    </cfRule>
  </conditionalFormatting>
  <conditionalFormatting sqref="Q14:R14">
    <cfRule type="expression" dxfId="88" priority="91">
      <formula>$Q$14=""</formula>
    </cfRule>
  </conditionalFormatting>
  <conditionalFormatting sqref="Q17:R17">
    <cfRule type="expression" dxfId="87" priority="90">
      <formula>$Q$17=""</formula>
    </cfRule>
  </conditionalFormatting>
  <conditionalFormatting sqref="Q19:R19">
    <cfRule type="expression" dxfId="86" priority="89">
      <formula>$Q$19=""</formula>
    </cfRule>
  </conditionalFormatting>
  <conditionalFormatting sqref="Q20:R20">
    <cfRule type="expression" dxfId="85" priority="88">
      <formula>$Q$20=""</formula>
    </cfRule>
  </conditionalFormatting>
  <conditionalFormatting sqref="Q21:R21">
    <cfRule type="expression" dxfId="84" priority="87">
      <formula>$Q$21=""</formula>
    </cfRule>
  </conditionalFormatting>
  <conditionalFormatting sqref="S11:T11">
    <cfRule type="expression" dxfId="83" priority="86">
      <formula>$S$11=""</formula>
    </cfRule>
  </conditionalFormatting>
  <conditionalFormatting sqref="S12:T12">
    <cfRule type="expression" dxfId="82" priority="85">
      <formula>$S$12=""</formula>
    </cfRule>
  </conditionalFormatting>
  <conditionalFormatting sqref="S14:T14">
    <cfRule type="expression" dxfId="81" priority="84">
      <formula>$S$14=""</formula>
    </cfRule>
  </conditionalFormatting>
  <conditionalFormatting sqref="S17:T17">
    <cfRule type="expression" dxfId="80" priority="83">
      <formula>$S$17=""</formula>
    </cfRule>
  </conditionalFormatting>
  <conditionalFormatting sqref="S19:T19">
    <cfRule type="expression" dxfId="79" priority="82">
      <formula>$S$19=""</formula>
    </cfRule>
  </conditionalFormatting>
  <conditionalFormatting sqref="S20:T20">
    <cfRule type="expression" dxfId="78" priority="81">
      <formula>$S$20=""</formula>
    </cfRule>
  </conditionalFormatting>
  <conditionalFormatting sqref="S21:T21">
    <cfRule type="expression" dxfId="77" priority="80">
      <formula>$S$21=""</formula>
    </cfRule>
  </conditionalFormatting>
  <conditionalFormatting sqref="U11:V11">
    <cfRule type="expression" dxfId="76" priority="79">
      <formula>$U$11=""</formula>
    </cfRule>
  </conditionalFormatting>
  <conditionalFormatting sqref="U12:V12">
    <cfRule type="expression" dxfId="75" priority="78">
      <formula>$U$12=""</formula>
    </cfRule>
  </conditionalFormatting>
  <conditionalFormatting sqref="U14:V14">
    <cfRule type="expression" dxfId="74" priority="77">
      <formula>$U$14=""</formula>
    </cfRule>
  </conditionalFormatting>
  <conditionalFormatting sqref="U17:V17">
    <cfRule type="expression" dxfId="73" priority="76">
      <formula>$U$17=""</formula>
    </cfRule>
  </conditionalFormatting>
  <conditionalFormatting sqref="U19:V19">
    <cfRule type="expression" dxfId="72" priority="75">
      <formula>$U$19=""</formula>
    </cfRule>
  </conditionalFormatting>
  <conditionalFormatting sqref="U20:V20">
    <cfRule type="expression" dxfId="71" priority="74">
      <formula>$U$20=""</formula>
    </cfRule>
  </conditionalFormatting>
  <conditionalFormatting sqref="U21:V21">
    <cfRule type="expression" dxfId="70" priority="73">
      <formula>$U$21=""</formula>
    </cfRule>
  </conditionalFormatting>
  <conditionalFormatting sqref="W11:X11">
    <cfRule type="expression" dxfId="69" priority="72">
      <formula>$W$11=""</formula>
    </cfRule>
  </conditionalFormatting>
  <conditionalFormatting sqref="W12:X12">
    <cfRule type="expression" dxfId="68" priority="71">
      <formula>$W$12=""</formula>
    </cfRule>
  </conditionalFormatting>
  <conditionalFormatting sqref="W14:X14">
    <cfRule type="expression" dxfId="67" priority="69">
      <formula>$W$14=""</formula>
    </cfRule>
  </conditionalFormatting>
  <conditionalFormatting sqref="W17:X17">
    <cfRule type="expression" dxfId="66" priority="68">
      <formula>$W$17=""</formula>
    </cfRule>
  </conditionalFormatting>
  <conditionalFormatting sqref="W19:X19">
    <cfRule type="expression" dxfId="65" priority="67">
      <formula>$W$19=""</formula>
    </cfRule>
  </conditionalFormatting>
  <conditionalFormatting sqref="W20:X20">
    <cfRule type="expression" dxfId="64" priority="66">
      <formula>$W$20=""</formula>
    </cfRule>
  </conditionalFormatting>
  <conditionalFormatting sqref="W21:X21">
    <cfRule type="expression" dxfId="63" priority="65">
      <formula>$W$21=""</formula>
    </cfRule>
  </conditionalFormatting>
  <conditionalFormatting sqref="G14:G15 G17:G22">
    <cfRule type="expression" dxfId="62" priority="35">
      <formula>IFERROR(VLOOKUP($G$11, INDIRECT("InstitutionerTabel"), 1, FALSE), "")&lt;&gt;""</formula>
    </cfRule>
  </conditionalFormatting>
  <conditionalFormatting sqref="I12 I14:J15 I17:J22">
    <cfRule type="expression" dxfId="61" priority="36">
      <formula>IFERROR(VLOOKUP($I$11, INDIRECT("InstitutionerTabel"), 1, FALSE), "")&lt;&gt;""</formula>
    </cfRule>
  </conditionalFormatting>
  <conditionalFormatting sqref="K12 K14:L15 K17:L22">
    <cfRule type="expression" dxfId="60" priority="37">
      <formula>IFERROR(VLOOKUP($K$11, INDIRECT("InstitutionerTabel"), 1, FALSE), "")&lt;&gt;""</formula>
    </cfRule>
  </conditionalFormatting>
  <conditionalFormatting sqref="M12 M14:N15 M17:N22">
    <cfRule type="expression" dxfId="59" priority="38">
      <formula>IFERROR(VLOOKUP($M$11, INDIRECT("InstitutionerTabel"), 1, FALSE), "")&lt;&gt;""</formula>
    </cfRule>
  </conditionalFormatting>
  <conditionalFormatting sqref="O12 O14:P15 O17:P22">
    <cfRule type="expression" dxfId="58" priority="39">
      <formula>IFERROR(VLOOKUP($O$11, INDIRECT("InstitutionerTabel"), 1, FALSE), "")&lt;&gt;""</formula>
    </cfRule>
  </conditionalFormatting>
  <conditionalFormatting sqref="Q12 Q14:R15 Q17:R22">
    <cfRule type="expression" dxfId="57" priority="40">
      <formula>IFERROR(VLOOKUP($Q$11, INDIRECT("InstitutionerTabel"), 1, FALSE), "")&lt;&gt;""</formula>
    </cfRule>
  </conditionalFormatting>
  <conditionalFormatting sqref="S12 S14:T15 S17:T22">
    <cfRule type="expression" dxfId="56" priority="41">
      <formula>IFERROR(VLOOKUP($S$11, INDIRECT("InstitutionerTabel"), 1, FALSE), "")&lt;&gt;""</formula>
    </cfRule>
  </conditionalFormatting>
  <conditionalFormatting sqref="U12 U14:V15 U17:V22">
    <cfRule type="expression" dxfId="55" priority="42">
      <formula>IFERROR(VLOOKUP($U$11, INDIRECT("InstitutionerTabel"), 1, FALSE), "")&lt;&gt;""</formula>
    </cfRule>
  </conditionalFormatting>
  <conditionalFormatting sqref="W12 W14:X15 W17:X22">
    <cfRule type="expression" dxfId="54" priority="43">
      <formula>IFERROR(VLOOKUP($W$11, INDIRECT("InstitutionerTabel"), 1, FALSE), "")&lt;&gt;""</formula>
    </cfRule>
  </conditionalFormatting>
  <conditionalFormatting sqref="G11:X11 G13:X22 I12:X12">
    <cfRule type="expression" dxfId="53" priority="21">
      <formula>ISBLANK($E$11)</formula>
    </cfRule>
  </conditionalFormatting>
  <conditionalFormatting sqref="I11:X22">
    <cfRule type="expression" dxfId="52" priority="22">
      <formula>ISBLANK($G$11)</formula>
    </cfRule>
  </conditionalFormatting>
  <conditionalFormatting sqref="K11:X22">
    <cfRule type="expression" dxfId="51" priority="23">
      <formula>ISBLANK($I$11)</formula>
    </cfRule>
  </conditionalFormatting>
  <conditionalFormatting sqref="M11:X22">
    <cfRule type="expression" dxfId="50" priority="24">
      <formula>ISBLANK($K$11)</formula>
    </cfRule>
  </conditionalFormatting>
  <conditionalFormatting sqref="O11:X22">
    <cfRule type="expression" dxfId="49" priority="25">
      <formula>ISBLANK($M$11)</formula>
    </cfRule>
  </conditionalFormatting>
  <conditionalFormatting sqref="Q11:X22">
    <cfRule type="expression" dxfId="48" priority="26">
      <formula>ISBLANK($O$11)</formula>
    </cfRule>
  </conditionalFormatting>
  <conditionalFormatting sqref="S11:X22">
    <cfRule type="expression" dxfId="47" priority="27">
      <formula>ISBLANK($Q$11)</formula>
    </cfRule>
  </conditionalFormatting>
  <conditionalFormatting sqref="U11:X22">
    <cfRule type="expression" dxfId="46" priority="28">
      <formula>ISBLANK($S$11)</formula>
    </cfRule>
  </conditionalFormatting>
  <conditionalFormatting sqref="W11:X22">
    <cfRule type="expression" dxfId="45" priority="29">
      <formula>ISBLANK($U$11)</formula>
    </cfRule>
  </conditionalFormatting>
  <conditionalFormatting sqref="C15:D15">
    <cfRule type="expression" dxfId="44" priority="135">
      <formula>AND(OR($C$15="",ISBLANK($C$15)),OR(LEFT($C$12,6)="Danish",$C$21="Denmark"))</formula>
    </cfRule>
  </conditionalFormatting>
  <conditionalFormatting sqref="E15:F15">
    <cfRule type="expression" dxfId="43" priority="55">
      <formula>AND(OR($E$15="",ISBLANK($E$15)),OR(LEFT($E$12,6)="Danish",$E$21="Denmark"))</formula>
    </cfRule>
  </conditionalFormatting>
  <conditionalFormatting sqref="G15:H15">
    <cfRule type="expression" dxfId="42" priority="54">
      <formula>AND(OR($G$15="",ISBLANK($G$15)),OR(LEFT($G$12,6)="Danish",$G$21="Denmark"))</formula>
    </cfRule>
  </conditionalFormatting>
  <conditionalFormatting sqref="I15:J15">
    <cfRule type="expression" dxfId="41" priority="53">
      <formula>AND(OR($I$15="",ISBLANK($I$15)),OR(LEFT($I$12,6)="Danish",$I$21="Denmark"))</formula>
    </cfRule>
  </conditionalFormatting>
  <conditionalFormatting sqref="K15:L15">
    <cfRule type="expression" dxfId="40" priority="52">
      <formula>AND(OR($K$15="",ISBLANK($K$15)),OR(LEFT($K$12,6)="Danish",$K$21="Denmark"))</formula>
    </cfRule>
  </conditionalFormatting>
  <conditionalFormatting sqref="M15:N15">
    <cfRule type="expression" dxfId="39" priority="51">
      <formula>AND(OR($M$15="",ISBLANK($M$15)),OR(LEFT($M$12,6)="Danish",$M$21="Denmark"))</formula>
    </cfRule>
  </conditionalFormatting>
  <conditionalFormatting sqref="O15:P15">
    <cfRule type="expression" dxfId="38" priority="50">
      <formula>AND(OR($O$15="",ISBLANK($O$15)),OR(LEFT($O$12,6)="Danish",$O$21="Denmark"))</formula>
    </cfRule>
  </conditionalFormatting>
  <conditionalFormatting sqref="Q15:R15">
    <cfRule type="expression" dxfId="37" priority="49">
      <formula>AND(OR($Q$15="",ISBLANK($Q$15)),OR(LEFT($Q$12,6)="Danish",$Q$21="Denmark"))</formula>
    </cfRule>
  </conditionalFormatting>
  <conditionalFormatting sqref="S15:T15">
    <cfRule type="expression" dxfId="36" priority="48">
      <formula>AND(OR($S$15="",ISBLANK($S$15)),OR(LEFT($S$12,6)="Danish",$S$21="Denmark"))</formula>
    </cfRule>
  </conditionalFormatting>
  <conditionalFormatting sqref="U15:V15">
    <cfRule type="expression" dxfId="35" priority="47">
      <formula>AND(OR($U$15="",ISBLANK($U$15)),OR(LEFT($U$12,6)="Danish",$U$21="Denmark"))</formula>
    </cfRule>
  </conditionalFormatting>
  <conditionalFormatting sqref="W15:X15">
    <cfRule type="expression" dxfId="34" priority="46">
      <formula>AND(OR($W$15="",ISBLANK($W$15)),OR(LEFT($W$12,6)="Danish",$W$21="Denmark"))</formula>
    </cfRule>
  </conditionalFormatting>
  <conditionalFormatting sqref="C14:D16">
    <cfRule type="expression" dxfId="33" priority="45">
      <formula>AND(OR(ISBLANK($C$15:$D$16),AND($C$15="",$C$16="")),OR(AND(NOT($C$21="Denmark"),NOT(ISBLANK($C$21)),NOT($C$21="")),LEFT($C$12,3)="Non"))</formula>
    </cfRule>
  </conditionalFormatting>
  <conditionalFormatting sqref="E14:F16">
    <cfRule type="expression" dxfId="32" priority="128">
      <formula>AND(OR(ISBLANK($E$15:$F$16),AND($E$15="",$E$16="")),OR(AND(NOT($E$21="Denmark"),NOT(ISBLANK($E$21)),NOT($E$21="")),LEFT($E$12,3)="Non"))</formula>
    </cfRule>
  </conditionalFormatting>
  <conditionalFormatting sqref="G14:H16">
    <cfRule type="expression" dxfId="31" priority="64">
      <formula>AND(OR(ISBLANK($G$15:$H$16),AND($G$15="",$G$16="")),OR(AND(NOT($G$21="Denmark"),NOT(ISBLANK($G$21)),NOT($G$21="")),LEFT($G$12,3)="Non"))</formula>
    </cfRule>
  </conditionalFormatting>
  <conditionalFormatting sqref="I14:J16">
    <cfRule type="expression" dxfId="30" priority="63">
      <formula>AND(OR(ISBLANK($I$15:$J$16),AND($I$15="",$I$16="")),OR(AND(NOT($I$21="Denmark"),NOT(ISBLANK($I$21)),NOT($I$21="")),LEFT($I$12,3)="Non"))</formula>
    </cfRule>
  </conditionalFormatting>
  <conditionalFormatting sqref="K14:L16">
    <cfRule type="expression" dxfId="29" priority="62">
      <formula>AND(OR(ISBLANK($K$15:$L$16),AND($K$15="",$K$16="")),OR(AND(NOT($K$21="Denmark"),NOT(ISBLANK($K$21)),NOT($K$21="")),LEFT($K$12,3)="Non"))</formula>
    </cfRule>
  </conditionalFormatting>
  <conditionalFormatting sqref="M14:N16">
    <cfRule type="expression" dxfId="28" priority="61">
      <formula>AND(OR(ISBLANK($M$15:$N$16),AND($M$15="",$M$16="")),OR(AND(NOT($M$21="Denmark"),NOT(ISBLANK($M$21)),NOT($M$21="")),LEFT($M$12,3)="Non"))</formula>
    </cfRule>
  </conditionalFormatting>
  <conditionalFormatting sqref="O14:P16">
    <cfRule type="expression" dxfId="27" priority="60">
      <formula>AND(OR(ISBLANK($O$15:$P$16),AND($O$15="",$O$16="")),OR(AND(NOT($O$21="Denmark"),NOT(ISBLANK($O$21)),NOT($O$21="")),LEFT($O$12,3)="Non"))</formula>
    </cfRule>
  </conditionalFormatting>
  <conditionalFormatting sqref="Q14:R16">
    <cfRule type="expression" dxfId="26" priority="59">
      <formula>AND(OR(ISBLANK($Q$15:$R$16),AND($Q$15="",$Q$16="")),OR(AND(NOT($Q$21="Denmark"),NOT(ISBLANK($Q$21)),NOT($Q$21="")),LEFT($Q$12,3)="Non"))</formula>
    </cfRule>
  </conditionalFormatting>
  <conditionalFormatting sqref="S14:T16">
    <cfRule type="expression" dxfId="25" priority="58">
      <formula>AND(OR(ISBLANK($S$15:$T$16),AND($S$15="",$S$16="")),OR(AND(NOT($S$21="Denmark"),NOT(ISBLANK($S$21)),NOT($S$21="")),LEFT($S$12,3)="Non"))</formula>
    </cfRule>
  </conditionalFormatting>
  <conditionalFormatting sqref="U14:V16">
    <cfRule type="expression" dxfId="24" priority="57">
      <formula>AND(OR(ISBLANK($U$15:$V$16),AND($U$15="",$U$16="")),OR(AND(NOT($U$21="Denmark"),NOT(ISBLANK($U$21)),NOT($U$21="")),LEFT($U$12,3)="Non"))</formula>
    </cfRule>
  </conditionalFormatting>
  <conditionalFormatting sqref="W14:X16">
    <cfRule type="expression" dxfId="23" priority="56">
      <formula>AND(OR(ISBLANK($W$15:$X$16),AND($W$15="",$W$16="")),OR(AND(NOT($W$21="Denmark"),NOT(ISBLANK($W$21)),NOT($W$21="")),LEFT($W$12,3)="Non"))</formula>
    </cfRule>
  </conditionalFormatting>
  <conditionalFormatting sqref="C47">
    <cfRule type="expression" dxfId="22" priority="33">
      <formula>NOT(3&lt;=AntalPost)</formula>
    </cfRule>
  </conditionalFormatting>
  <conditionalFormatting sqref="C3">
    <cfRule type="expression" dxfId="21" priority="32">
      <formula>ISBLANK($C$3)</formula>
    </cfRule>
  </conditionalFormatting>
  <conditionalFormatting sqref="B73:H77 B69:H71 B82:Y86 B67:I68 I69:I70 L67:M70 B72:I72 I73:I74 L72:M74">
    <cfRule type="cellIs" dxfId="20" priority="31" operator="equal">
      <formula>0</formula>
    </cfRule>
  </conditionalFormatting>
  <conditionalFormatting sqref="C22:D22">
    <cfRule type="expression" dxfId="19" priority="44">
      <formula>AND(OR($C$22="",ISBLANK($C$22)),OR(LEFT($C$12,3)="Non",AND(NOT($C$21="Denmark"),NOT(ISBLANK($C$21)),NOT($C$21=""))))</formula>
    </cfRule>
  </conditionalFormatting>
  <conditionalFormatting sqref="M71 M75">
    <cfRule type="cellIs" dxfId="18" priority="20" operator="equal">
      <formula>0</formula>
    </cfRule>
  </conditionalFormatting>
  <conditionalFormatting sqref="L71 L75">
    <cfRule type="cellIs" dxfId="17" priority="19" operator="equal">
      <formula>0</formula>
    </cfRule>
  </conditionalFormatting>
  <conditionalFormatting sqref="I71 I75:I77">
    <cfRule type="cellIs" dxfId="16" priority="18" operator="equal">
      <formula>0</formula>
    </cfRule>
  </conditionalFormatting>
  <conditionalFormatting sqref="AA82:AB86">
    <cfRule type="cellIs" dxfId="15" priority="17" operator="equal">
      <formula>0</formula>
    </cfRule>
  </conditionalFormatting>
  <conditionalFormatting sqref="E11:X22">
    <cfRule type="expression" dxfId="14" priority="14">
      <formula>ISBLANK($C$11)</formula>
    </cfRule>
  </conditionalFormatting>
  <conditionalFormatting sqref="C12:D12">
    <cfRule type="expression" dxfId="13" priority="13">
      <formula>$C$12=""</formula>
    </cfRule>
  </conditionalFormatting>
  <conditionalFormatting sqref="E12 E14:E15 E17:E22">
    <cfRule type="expression" dxfId="12" priority="12">
      <formula>IFERROR(VLOOKUP($E$11, INDIRECT("InstitutionerTabel"), 1, FALSE), "")&lt;&gt;""</formula>
    </cfRule>
  </conditionalFormatting>
  <conditionalFormatting sqref="G11:X22">
    <cfRule type="expression" dxfId="11" priority="11">
      <formula>ISBLANK($E$11)</formula>
    </cfRule>
  </conditionalFormatting>
  <conditionalFormatting sqref="G12 G14:G15 G17:G22">
    <cfRule type="expression" dxfId="10" priority="10">
      <formula>IFERROR(VLOOKUP($G$11, INDIRECT("InstitutionerTabel"), 1, FALSE), "")&lt;&gt;""</formula>
    </cfRule>
  </conditionalFormatting>
  <conditionalFormatting sqref="G12:H12">
    <cfRule type="expression" dxfId="9" priority="70">
      <formula>$G$12=""</formula>
    </cfRule>
  </conditionalFormatting>
  <conditionalFormatting sqref="A45">
    <cfRule type="expression" dxfId="8" priority="9">
      <formula>NOT(2&lt;=AntalPost)</formula>
    </cfRule>
  </conditionalFormatting>
  <conditionalFormatting sqref="O26:P40">
    <cfRule type="expression" dxfId="7" priority="7">
      <formula>AND(NOT(ISBLANK(O26)),OR(VALUE(O$25)&lt;YEAR(ProjektStart),VALUE(O$25)&gt;YEAR(ProjektSlut)))</formula>
    </cfRule>
    <cfRule type="expression" dxfId="6" priority="8">
      <formula>OR(VALUE(O$25)&lt;YEAR(ProjektStart),VALUE(O$25)&gt;YEAR(ProjektSlut))</formula>
    </cfRule>
  </conditionalFormatting>
  <conditionalFormatting sqref="K54:L63">
    <cfRule type="expression" dxfId="5" priority="5">
      <formula>AND(NOT(ISBLANK(K54)),OR(VALUE(K$53)&lt;YEAR(ProjektStart),VALUE(K$53)&gt;YEAR(ProjektSlut)))</formula>
    </cfRule>
    <cfRule type="expression" dxfId="4" priority="6">
      <formula>OR(VALUE(K$53)&lt;YEAR(ProjektStart),VALUE(K$53)&gt;YEAR(ProjektSlut))</formula>
    </cfRule>
  </conditionalFormatting>
  <conditionalFormatting sqref="J73:J77 J69:J71 J67:K68 K69:K70 J72:K72 K73:K74">
    <cfRule type="cellIs" dxfId="3" priority="4" operator="equal">
      <formula>0</formula>
    </cfRule>
  </conditionalFormatting>
  <conditionalFormatting sqref="K71 K75:K77">
    <cfRule type="cellIs" dxfId="2" priority="3" operator="equal">
      <formula>0</formula>
    </cfRule>
  </conditionalFormatting>
  <conditionalFormatting sqref="E56:I58">
    <cfRule type="expression" dxfId="1" priority="1">
      <formula>AND(NOT(ISBLANK(E56)),OR(VALUE(E$53)&lt;YEAR(ProjektStart),VALUE(E$53)&gt;YEAR(ProjektSlut)))</formula>
    </cfRule>
    <cfRule type="expression" dxfId="0" priority="2">
      <formula>OR(VALUE(E$53)&lt;YEAR(ProjektStart),VALUE(E$53)&gt;YEAR(ProjektSlut))</formula>
    </cfRule>
  </conditionalFormatting>
  <dataValidations count="18">
    <dataValidation type="whole" operator="greaterThanOrEqual" allowBlank="1" showInputMessage="1" showErrorMessage="1" error="You can only enter positive integers." sqref="M54:M63" xr:uid="{3812E49F-3F81-4946-BD36-00D8D4CF54B9}">
      <formula1>0</formula1>
    </dataValidation>
    <dataValidation type="whole" operator="greaterThanOrEqual" allowBlank="1" showInputMessage="1" showErrorMessage="1" error="You can only enter positive integers" sqref="Q26:Q40" xr:uid="{C1B5BEBF-4BC5-4447-8799-F4B74724826F}">
      <formula1>0</formula1>
    </dataValidation>
    <dataValidation type="textLength" operator="lessThanOrEqual" allowBlank="1" showInputMessage="1" showErrorMessage="1" error="The description must not exceed 300 characters." prompt="Add a description. Please note the description must not exceed 300 characters." sqref="H45:N49" xr:uid="{4C38FD41-47DC-4723-8FDD-936D594353EA}">
      <formula1>300</formula1>
    </dataValidation>
    <dataValidation type="list" allowBlank="1" showInputMessage="1" showErrorMessage="1" sqref="C3:H3" xr:uid="{EB0D8B3B-6EFC-43D4-B912-4DEABB18060F}">
      <formula1>INDIRECT("InstrumentTabel[Instrument]")</formula1>
    </dataValidation>
    <dataValidation type="date" operator="greaterThan" showInputMessage="1" showErrorMessage="1" errorTitle="Invalid value" error="End date cannot be blank, nor earlier than the start date." prompt="Please use the date format dd-mm-yy." sqref="C7" xr:uid="{997F77AA-F1FB-4E51-8FE0-B8D7338F4E56}">
      <formula1>C6</formula1>
    </dataValidation>
    <dataValidation type="textLength" operator="lessThanOrEqual" allowBlank="1" showInputMessage="1" showErrorMessage="1" error="The description must not exceed 300 characters." prompt="Add a description of the salary type and its relevance for your project. Please note the description must not exceed 300 characters." sqref="X26:X40" xr:uid="{6EA86166-0DE8-4957-A88C-CD544627989C}">
      <formula1>300</formula1>
    </dataValidation>
    <dataValidation type="whole" operator="greaterThanOrEqual" allowBlank="1" showInputMessage="1" showErrorMessage="1" errorTitle="Invalid value" error="You can only enter positive integers." sqref="D45:D49 F45:G49 R26:W40 G26:P40 D54:L63 N54:P63" xr:uid="{599F2D6C-FFAC-42EE-854D-B3C3CB280F74}">
      <formula1>0</formula1>
    </dataValidation>
    <dataValidation type="list" allowBlank="1" showInputMessage="1" showErrorMessage="1" errorTitle="Invalid value" error="Please select an institution from the dropdown menu." prompt="Select an institution from the dropdown menu." sqref="B27:B40 B54:B63" xr:uid="{B34B2DF6-B984-4B24-A2DE-CDD565A1B12B}">
      <formula1>INDIRECT("ParticipatingTabel[Participating]")</formula1>
    </dataValidation>
    <dataValidation type="list" allowBlank="1" showInputMessage="1" showErrorMessage="1" errorTitle="Invalid value" error="Please select an expense type from the dropdown menu." prompt="Select an expense type from the dropdown menu." sqref="A54:A63" xr:uid="{A39264A9-FD75-421E-9316-4E303502620D}">
      <formula1>INDIRECT("OmkostningsExpenseTabel[Omkostningsart - Expense]")</formula1>
    </dataValidation>
    <dataValidation type="list" allowBlank="1" showInputMessage="1" showErrorMessage="1" errorTitle="Invalid value" error="Please select a country from the dropdown menu." prompt="Select a country from the dropdown menu." sqref="C21:X21" xr:uid="{448D21D3-6B9D-43C5-B9F2-9785A52FCCD1}">
      <formula1>INDIRECT("LandeTabel[LandUK]")</formula1>
    </dataValidation>
    <dataValidation type="textLength" operator="lessThanOrEqual" allowBlank="1" showInputMessage="1" showErrorMessage="1" error="The description must not exceed 300 characters." prompt="Add a description of the expence type and its relevance for your project. Please note the description must not exceed 300 characters." sqref="Q54:Q63" xr:uid="{49B9D9ED-CAE6-4E86-8F91-ABEB724FF22D}">
      <formula1>300</formula1>
    </dataValidation>
    <dataValidation type="list" allowBlank="1" showInputMessage="1" showErrorMessage="1" errorTitle="Invalid value" error="Please select an institution type from the dropdown menu." prompt="Select an institution type from the dropdown menu." sqref="C12:X12" xr:uid="{16F20AF7-00BB-43CC-9027-89655816822C}">
      <formula1>INDIRECT("OrganisationstyperTabel[Organisationstype]")</formula1>
    </dataValidation>
    <dataValidation allowBlank="1" showInputMessage="1" showErrorMessage="1" errorTitle="Negative numbers not allowed" error="You cannot enter negative numbers in this cell." sqref="C110:G118 H73:K77 B109:B117 B87:B90 B67:C78 D67:K72 L67:M70 D73:G78 L72:M74" xr:uid="{12E9FE50-2A16-4384-A9F4-AF62B5C3C238}"/>
    <dataValidation type="list" allowBlank="1" showInputMessage="1" showErrorMessage="1" errorTitle="Invalid value" error="Please select a salary type from the dropdown menu." prompt="Select a salary type from the dropdown menu." sqref="A27:A40" xr:uid="{F013F0AF-98F2-4B62-993C-94F08350C316}">
      <formula1>INDIRECT("OmkostningsParticipantsTabel[Omkostningsart - Participant]")</formula1>
    </dataValidation>
    <dataValidation type="list" allowBlank="1" showInputMessage="1" showErrorMessage="1" sqref="A64" xr:uid="{D7A151C6-71B6-4B3B-A5DB-00CF41FFB986}">
      <formula1>INDIRECT("OmkostningsExpenseTabel[Omkostningsart - Expense]")</formula1>
    </dataValidation>
    <dataValidation type="list" allowBlank="1" showInputMessage="1" showErrorMessage="1" errorTitle="Invalid value" error="Please select an overhead from the dropdown menu." prompt="Select an overhead from the dropdown menu." sqref="C14:X14" xr:uid="{27FD036E-AEDC-4C73-8890-31771AAAD633}">
      <formula1>INDIRECT("OverheadTabel[Overhead]")</formula1>
    </dataValidation>
    <dataValidation type="list" allowBlank="1" showInputMessage="1" showErrorMessage="1" sqref="B64" xr:uid="{11FFAB50-213D-4FAC-B5D2-8A502344FCD3}">
      <formula1>INDIRECT("ParticipatingTabel[Participating]")</formula1>
    </dataValidation>
    <dataValidation type="list" allowBlank="1" showInputMessage="1" prompt="Please select an institution from the dropdown menu. If the institution is not on the menu, please fill in information about the institution name, address etc." sqref="C11:X11" xr:uid="{3DCE5FD6-C21E-46D2-8F4A-B28F3B667D9B}">
      <formula1>INDIRECT("InstitutionerTabel[Institution]")</formula1>
    </dataValidation>
  </dataValidations>
  <hyperlinks>
    <hyperlink ref="A15" r:id="rId1" display="CVR no. (required for Danish institutions, please find no. at datacvr.virk.dk)" xr:uid="{C9FCB7C1-E5C9-4A70-BC66-2A840FCFF680}"/>
    <hyperlink ref="A16" r:id="rId2" display="P no. (for use with Danish institutions, optional; also available at datacvr.virk.dk)" xr:uid="{CE1BCD9B-7A8B-4006-B78C-4A06E806382B}"/>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U27"/>
  <sheetViews>
    <sheetView showGridLines="0" workbookViewId="0">
      <selection activeCell="G30" sqref="G30"/>
    </sheetView>
  </sheetViews>
  <sheetFormatPr defaultRowHeight="15" x14ac:dyDescent="0.25"/>
  <sheetData>
    <row r="3" spans="2:19" ht="26.25" x14ac:dyDescent="0.25">
      <c r="B3" s="111" t="s">
        <v>127</v>
      </c>
      <c r="C3" s="111"/>
      <c r="D3" s="111"/>
      <c r="E3" s="111"/>
      <c r="F3" s="111"/>
      <c r="G3" s="111"/>
    </row>
    <row r="4" spans="2:19" x14ac:dyDescent="0.25">
      <c r="B4" s="104"/>
    </row>
    <row r="5" spans="2:19" x14ac:dyDescent="0.25">
      <c r="B5" s="109" t="s">
        <v>128</v>
      </c>
    </row>
    <row r="6" spans="2:19" x14ac:dyDescent="0.25">
      <c r="B6" s="110" t="s">
        <v>129</v>
      </c>
    </row>
    <row r="7" spans="2:19" x14ac:dyDescent="0.25">
      <c r="B7" s="398" t="s">
        <v>130</v>
      </c>
      <c r="C7" s="398"/>
      <c r="D7" s="398"/>
      <c r="E7" s="398"/>
      <c r="F7" s="398"/>
      <c r="G7" s="398"/>
      <c r="H7" s="398"/>
      <c r="I7" s="398"/>
      <c r="J7" s="398"/>
      <c r="K7" s="398"/>
      <c r="L7" s="398"/>
      <c r="M7" s="398"/>
      <c r="N7" s="398"/>
      <c r="O7" s="398"/>
      <c r="P7" s="398"/>
    </row>
    <row r="8" spans="2:19" x14ac:dyDescent="0.25">
      <c r="B8" s="112" t="s">
        <v>131</v>
      </c>
    </row>
    <row r="9" spans="2:19" x14ac:dyDescent="0.25">
      <c r="B9" s="112" t="s">
        <v>132</v>
      </c>
    </row>
    <row r="10" spans="2:19" x14ac:dyDescent="0.25">
      <c r="B10" s="104"/>
    </row>
    <row r="11" spans="2:19" x14ac:dyDescent="0.25">
      <c r="B11" s="110" t="s">
        <v>133</v>
      </c>
    </row>
    <row r="12" spans="2:19" x14ac:dyDescent="0.25">
      <c r="B12" s="398" t="s">
        <v>134</v>
      </c>
      <c r="C12" s="398"/>
      <c r="D12" s="398"/>
      <c r="E12" s="398"/>
      <c r="F12" s="398"/>
      <c r="G12" s="398"/>
      <c r="H12" s="398"/>
      <c r="I12" s="398"/>
      <c r="J12" s="398"/>
      <c r="K12" s="398"/>
      <c r="L12" s="398"/>
      <c r="M12" s="398"/>
      <c r="N12" s="398"/>
      <c r="O12" s="398"/>
      <c r="P12" s="398"/>
      <c r="Q12" s="398"/>
      <c r="R12" s="398"/>
      <c r="S12" s="398"/>
    </row>
    <row r="13" spans="2:19" x14ac:dyDescent="0.25">
      <c r="B13" s="112" t="s">
        <v>135</v>
      </c>
      <c r="E13" s="112"/>
    </row>
    <row r="14" spans="2:19" x14ac:dyDescent="0.25">
      <c r="B14" s="112" t="s">
        <v>136</v>
      </c>
      <c r="E14" s="112"/>
    </row>
    <row r="15" spans="2:19" x14ac:dyDescent="0.25">
      <c r="B15" s="112" t="s">
        <v>137</v>
      </c>
      <c r="E15" s="112"/>
    </row>
    <row r="16" spans="2:19" x14ac:dyDescent="0.25">
      <c r="B16" s="104"/>
    </row>
    <row r="17" spans="2:21" x14ac:dyDescent="0.25">
      <c r="B17" s="109" t="s">
        <v>8</v>
      </c>
    </row>
    <row r="18" spans="2:21" x14ac:dyDescent="0.25">
      <c r="B18" s="398" t="s">
        <v>138</v>
      </c>
      <c r="C18" s="398"/>
      <c r="D18" s="398"/>
      <c r="E18" s="398"/>
      <c r="F18" s="398"/>
      <c r="G18" s="398"/>
      <c r="H18" s="398"/>
      <c r="I18" s="398"/>
      <c r="J18" s="398"/>
      <c r="K18" s="398"/>
      <c r="L18" s="398"/>
      <c r="M18" s="398"/>
      <c r="N18" s="398"/>
      <c r="O18" s="398"/>
      <c r="P18" s="398"/>
      <c r="Q18" s="398"/>
      <c r="R18" s="398"/>
      <c r="S18" s="398"/>
    </row>
    <row r="19" spans="2:21" x14ac:dyDescent="0.25">
      <c r="B19" s="104"/>
    </row>
    <row r="20" spans="2:21" x14ac:dyDescent="0.25">
      <c r="B20" s="109" t="s">
        <v>111</v>
      </c>
    </row>
    <row r="21" spans="2:21" x14ac:dyDescent="0.25">
      <c r="B21" s="398" t="s">
        <v>139</v>
      </c>
      <c r="C21" s="398"/>
      <c r="D21" s="398"/>
      <c r="E21" s="398"/>
      <c r="F21" s="398"/>
      <c r="G21" s="398"/>
      <c r="H21" s="398"/>
      <c r="I21" s="398"/>
      <c r="J21" s="398"/>
      <c r="K21" s="398"/>
      <c r="L21" s="398"/>
      <c r="M21" s="398"/>
      <c r="N21" s="398"/>
      <c r="O21" s="398"/>
      <c r="P21" s="398"/>
      <c r="Q21" s="398"/>
      <c r="R21" s="398"/>
      <c r="S21" s="398"/>
      <c r="T21" s="398"/>
      <c r="U21" s="398"/>
    </row>
    <row r="22" spans="2:21" x14ac:dyDescent="0.25">
      <c r="B22" s="112" t="s">
        <v>140</v>
      </c>
    </row>
    <row r="23" spans="2:21" x14ac:dyDescent="0.25">
      <c r="B23" s="112" t="s">
        <v>141</v>
      </c>
    </row>
    <row r="24" spans="2:21" x14ac:dyDescent="0.25">
      <c r="B24" s="112" t="s">
        <v>142</v>
      </c>
    </row>
    <row r="25" spans="2:21" x14ac:dyDescent="0.25">
      <c r="B25" s="112" t="s">
        <v>143</v>
      </c>
      <c r="C25" s="112"/>
      <c r="D25" s="112"/>
      <c r="E25" s="112"/>
      <c r="F25" s="112"/>
      <c r="G25" s="112"/>
      <c r="H25" s="112"/>
      <c r="I25" s="112"/>
      <c r="J25" s="112"/>
      <c r="K25" s="112"/>
      <c r="L25" s="112"/>
    </row>
    <row r="26" spans="2:21" x14ac:dyDescent="0.25">
      <c r="B26" s="112"/>
    </row>
    <row r="27" spans="2:21" x14ac:dyDescent="0.25">
      <c r="B27" s="112"/>
    </row>
  </sheetData>
  <mergeCells count="4">
    <mergeCell ref="B21:U21"/>
    <mergeCell ref="B7:P7"/>
    <mergeCell ref="B12:S12"/>
    <mergeCell ref="B18:S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AU - template</vt:lpstr>
      <vt:lpstr>Lister</vt:lpstr>
      <vt:lpstr>Budget example - FP2</vt:lpstr>
      <vt:lpstr>For E-grant - example</vt:lpstr>
      <vt:lpstr>Useful budget justifications</vt:lpstr>
    </vt:vector>
  </TitlesOfParts>
  <Company>AU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Bjerg Kongsbak</dc:creator>
  <cp:lastModifiedBy>Mikkel Bjerg Kongsbak</cp:lastModifiedBy>
  <dcterms:created xsi:type="dcterms:W3CDTF">2017-02-08T08:20:38Z</dcterms:created>
  <dcterms:modified xsi:type="dcterms:W3CDTF">2022-07-01T06:12:56Z</dcterms:modified>
</cp:coreProperties>
</file>